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401" yWindow="65506" windowWidth="12120" windowHeight="8715" tabRatio="816" activeTab="0"/>
  </bookViews>
  <sheets>
    <sheet name="FORM-16" sheetId="1" r:id="rId1"/>
  </sheets>
  <definedNames>
    <definedName name="_xlnm.Print_Area" localSheetId="0">'FORM-16'!$A$1:$R$63</definedName>
  </definedNames>
  <calcPr fullCalcOnLoad="1"/>
</workbook>
</file>

<file path=xl/sharedStrings.xml><?xml version="1.0" encoding="utf-8"?>
<sst xmlns="http://schemas.openxmlformats.org/spreadsheetml/2006/main" count="530" uniqueCount="235">
  <si>
    <t>6</t>
  </si>
  <si>
    <t>4</t>
  </si>
  <si>
    <t>7</t>
  </si>
  <si>
    <t>5</t>
  </si>
  <si>
    <t>DENOMINACIÓN</t>
  </si>
  <si>
    <t>8</t>
  </si>
  <si>
    <t>1</t>
  </si>
  <si>
    <t>2</t>
  </si>
  <si>
    <t>3</t>
  </si>
  <si>
    <t>ORGANISMO FINANCIADOR</t>
  </si>
  <si>
    <t>OBJETO</t>
  </si>
  <si>
    <t>9</t>
  </si>
  <si>
    <t xml:space="preserve"> </t>
  </si>
  <si>
    <t>CUENTA</t>
  </si>
  <si>
    <t>SUBCTA</t>
  </si>
  <si>
    <t>FUNCION</t>
  </si>
  <si>
    <t>FIRMA</t>
  </si>
  <si>
    <t>INSTITUCION RECEPTORA</t>
  </si>
  <si>
    <t>DIRECCION GENERAL DE PRESUPUESTO</t>
  </si>
  <si>
    <t>(DIGEPRES)</t>
  </si>
  <si>
    <t>UBICACION GEOGRAFICA</t>
  </si>
  <si>
    <t>CÓDIGO OBJETO</t>
  </si>
  <si>
    <t>CAPITULO</t>
  </si>
  <si>
    <t>CÓDIGO:</t>
  </si>
  <si>
    <t>DENOMINACIÓN:</t>
  </si>
  <si>
    <t>......................................................</t>
  </si>
  <si>
    <t>SUBCAPITULO</t>
  </si>
  <si>
    <t>PROGRAMA</t>
  </si>
  <si>
    <t>SUBPROGRAMA</t>
  </si>
  <si>
    <t>PRESUPUESTO DE GASTOS TOTALES POR PROGRAMAS Y SUBPROGRAMAS</t>
  </si>
  <si>
    <t>FUENTE</t>
  </si>
  <si>
    <t>CÓDIGO SNIP:</t>
  </si>
  <si>
    <t>TOTALES</t>
  </si>
  <si>
    <t>FORM. 16</t>
  </si>
  <si>
    <t>SERVICIOS PERSONALES</t>
  </si>
  <si>
    <t>Sueldos Para Cargos Fijos</t>
  </si>
  <si>
    <t>Sueldos Fijos</t>
  </si>
  <si>
    <t>Sueldos fijos pers. En tramite de pensión</t>
  </si>
  <si>
    <t>Sueldo personal temporero</t>
  </si>
  <si>
    <t>sueldo pers.contratado y/o igualado</t>
  </si>
  <si>
    <t>sueldo de personal nominal</t>
  </si>
  <si>
    <t>Sobresueldos</t>
  </si>
  <si>
    <t>Primas por antiguedad</t>
  </si>
  <si>
    <t>Compensación por gasto de alimentación</t>
  </si>
  <si>
    <t>Compensación por horas extraordinarias</t>
  </si>
  <si>
    <t>Prima de transporte</t>
  </si>
  <si>
    <t>Especialismo</t>
  </si>
  <si>
    <t>Comp.de serv prestados  en vacaciones</t>
  </si>
  <si>
    <t xml:space="preserve">compensación por resultado </t>
  </si>
  <si>
    <t>Compensación por distancia</t>
  </si>
  <si>
    <t>Jornales</t>
  </si>
  <si>
    <t>Sobrejornales</t>
  </si>
  <si>
    <t>Honorarios</t>
  </si>
  <si>
    <t>Honorarios profe y téc  de nivel universitario</t>
  </si>
  <si>
    <t>Honorarios por servicios especiales</t>
  </si>
  <si>
    <t>Dietas y gastos de representación</t>
  </si>
  <si>
    <t>Dietas en el país</t>
  </si>
  <si>
    <t xml:space="preserve">Gasto de representación </t>
  </si>
  <si>
    <t xml:space="preserve">Gratificaciones y bonificaciones </t>
  </si>
  <si>
    <t>Regalia pascual</t>
  </si>
  <si>
    <t>Bonificaciones</t>
  </si>
  <si>
    <t>Prestaciones laborales</t>
  </si>
  <si>
    <t>Pago de vacaciones</t>
  </si>
  <si>
    <t>Contribuciones a la seguridad social</t>
  </si>
  <si>
    <t>SERVICIOS NO PERSONALES</t>
  </si>
  <si>
    <t>Servicios de comunicaciones</t>
  </si>
  <si>
    <t>Contribuciones al seguro de salud</t>
  </si>
  <si>
    <t>Contribuciones al seguro de pensiones</t>
  </si>
  <si>
    <t>Contribuciones al seguro de riesgo laboral</t>
  </si>
  <si>
    <t>Radiocomunicación</t>
  </si>
  <si>
    <t>Servicio telefonico de larga distancia</t>
  </si>
  <si>
    <t>Teléfono local</t>
  </si>
  <si>
    <t>Telefax y correo</t>
  </si>
  <si>
    <t>Servicio de internet y televisión por cable</t>
  </si>
  <si>
    <t>Servicios básicos</t>
  </si>
  <si>
    <t xml:space="preserve">Eléctricidad </t>
  </si>
  <si>
    <t>Agua</t>
  </si>
  <si>
    <t>Lavanderia , limpieza e higiene</t>
  </si>
  <si>
    <t>Residuos sólidos</t>
  </si>
  <si>
    <t>Publicidad, impresión y encuadernación</t>
  </si>
  <si>
    <t>Publicidad y propaganda</t>
  </si>
  <si>
    <t xml:space="preserve">Impresión y encuadernación </t>
  </si>
  <si>
    <t>Viaticos</t>
  </si>
  <si>
    <t xml:space="preserve">Viaticos dentro del país </t>
  </si>
  <si>
    <t>Viaticos fuera del país</t>
  </si>
  <si>
    <t>Transporte y almacenaje</t>
  </si>
  <si>
    <t>Fletes</t>
  </si>
  <si>
    <t xml:space="preserve">Pasajes </t>
  </si>
  <si>
    <t>Almacenaje</t>
  </si>
  <si>
    <t>Peaje</t>
  </si>
  <si>
    <t>Alquileres</t>
  </si>
  <si>
    <t>Edificios y locales</t>
  </si>
  <si>
    <t xml:space="preserve">Equipos de producción </t>
  </si>
  <si>
    <t xml:space="preserve">Maquinaria y equipo de oficina </t>
  </si>
  <si>
    <t>Equipos de transporte, traccion y elevación</t>
  </si>
  <si>
    <t>Tierras y terrenos</t>
  </si>
  <si>
    <t>Otros alquileres</t>
  </si>
  <si>
    <t>MATERIALES Y SUMINISTROS</t>
  </si>
  <si>
    <t>Alimento y productos agroforestales</t>
  </si>
  <si>
    <t>Alimentos y bebidas para personas</t>
  </si>
  <si>
    <t>Alimentos para animales</t>
  </si>
  <si>
    <t>Productos agroforestales y pecuarios</t>
  </si>
  <si>
    <t>Textiles y vestuario</t>
  </si>
  <si>
    <t>Hilados y telas</t>
  </si>
  <si>
    <t>Acabados textiles</t>
  </si>
  <si>
    <t>Prenda de vestir</t>
  </si>
  <si>
    <t>Calzados</t>
  </si>
  <si>
    <t>Productos de papel,cartón e impresos</t>
  </si>
  <si>
    <t>Papel de escritorio</t>
  </si>
  <si>
    <t xml:space="preserve">Productos de papel y cartón </t>
  </si>
  <si>
    <t>Productos de artes gráficas</t>
  </si>
  <si>
    <t>Libros, revistas y períodicos</t>
  </si>
  <si>
    <t xml:space="preserve">Texto de enseñanza </t>
  </si>
  <si>
    <t>Especies timbradas y valoradas</t>
  </si>
  <si>
    <t>Combustibles, lubricantes, productos quim.</t>
  </si>
  <si>
    <t>Combustibles y  lubricantes</t>
  </si>
  <si>
    <t>Productos químicos y conexos</t>
  </si>
  <si>
    <t>Productos farmacéuticos y conexos</t>
  </si>
  <si>
    <t>Producto de cuero,caucho y plástico</t>
  </si>
  <si>
    <t>Cueros y pieles</t>
  </si>
  <si>
    <t>Artículos de cuero</t>
  </si>
  <si>
    <t>Llantas y neumáticos</t>
  </si>
  <si>
    <t>Artículos de caucho</t>
  </si>
  <si>
    <t>Artículos de plástico</t>
  </si>
  <si>
    <t>Productos de minerales metálicos y no met.</t>
  </si>
  <si>
    <t>Productos de cemento y asbesto</t>
  </si>
  <si>
    <t>Productos de vidrio, loza y porcelana</t>
  </si>
  <si>
    <t>Cemento,cal y yeso</t>
  </si>
  <si>
    <t>Productos de arcilla</t>
  </si>
  <si>
    <t>Productos metálicos</t>
  </si>
  <si>
    <t>Minerales</t>
  </si>
  <si>
    <t xml:space="preserve">Productos y  útiles varios </t>
  </si>
  <si>
    <t xml:space="preserve">útiles de escritorio, oficina y enseñanza </t>
  </si>
  <si>
    <t xml:space="preserve">útiles menores médicos-quirúrgicos </t>
  </si>
  <si>
    <t>útiles de deportes y recreativos</t>
  </si>
  <si>
    <t>útiles de cocina y comedor</t>
  </si>
  <si>
    <t>Productos eléctricos y afines</t>
  </si>
  <si>
    <t>Materiales y útiles relacionados con informatica</t>
  </si>
  <si>
    <t>Equipo militar</t>
  </si>
  <si>
    <t>útiles diversos</t>
  </si>
  <si>
    <t>TRANSFERENCIAS CORRIENTES</t>
  </si>
  <si>
    <t>Prestaciones de la seguridad social</t>
  </si>
  <si>
    <t>Pensiones y jubilaciones</t>
  </si>
  <si>
    <t>Indemnización laboral</t>
  </si>
  <si>
    <t>Transferencias corrientes al sector privado</t>
  </si>
  <si>
    <t>Ayuda y donaciones a personas</t>
  </si>
  <si>
    <t>Premios literarios, deportivos y artísticos</t>
  </si>
  <si>
    <t>Becas y viajes de estudio</t>
  </si>
  <si>
    <t>Transf. corrientes a empresas del sector priv.</t>
  </si>
  <si>
    <t>Transf. corrientes a instit. sin fines de lucro</t>
  </si>
  <si>
    <t>Tranferencias corrientes al sector público</t>
  </si>
  <si>
    <t>Tranferencias corrientes a la adm. Central</t>
  </si>
  <si>
    <t>Material de limpieza</t>
  </si>
  <si>
    <t>Transf.corrient.a inst.púb descent o autónomas</t>
  </si>
  <si>
    <t>Transf.corrient.a inst.de la seguridad social</t>
  </si>
  <si>
    <t>Transf. corrientes a municipios</t>
  </si>
  <si>
    <t>Transf. corrientes a emp púb no financieras</t>
  </si>
  <si>
    <t>Transf. corrientes a emp púb  financieras</t>
  </si>
  <si>
    <t>Transf. corrientes a otras inst. Públicas</t>
  </si>
  <si>
    <t>Transferencias corrientes al sector externo</t>
  </si>
  <si>
    <t>Cuotas internacionales</t>
  </si>
  <si>
    <t>TRANSFERENCIAS DE CAPITAL</t>
  </si>
  <si>
    <t>Transferencias de capital al sector privado</t>
  </si>
  <si>
    <t>Transferencias de capital a emp del sector priv</t>
  </si>
  <si>
    <t>Transf. de capital a inst. Priv.sin fines de lucro</t>
  </si>
  <si>
    <t>Transferencias de capital al sector público</t>
  </si>
  <si>
    <t>Transferencia de capital a la adm.central</t>
  </si>
  <si>
    <t>Transferencia de capital a emp.púb no financ.</t>
  </si>
  <si>
    <t>ACTIVOS NO FINANCIEROS</t>
  </si>
  <si>
    <t>Maquinaria y equipo</t>
  </si>
  <si>
    <t>Maquinaria y equipo de producción</t>
  </si>
  <si>
    <t>Equipo educacional y recreativo</t>
  </si>
  <si>
    <t>Equipos de transporte</t>
  </si>
  <si>
    <t>Equipos de computación</t>
  </si>
  <si>
    <t>Equipos médicos-sanitarios</t>
  </si>
  <si>
    <t>Inmuebles</t>
  </si>
  <si>
    <t xml:space="preserve">Terrenos </t>
  </si>
  <si>
    <t>Edificios</t>
  </si>
  <si>
    <t>Expropiación de bienes</t>
  </si>
  <si>
    <t>Construcciones y mejoras</t>
  </si>
  <si>
    <t>Vias de comunicación</t>
  </si>
  <si>
    <t>Obras y plantaciones agrícolas</t>
  </si>
  <si>
    <t>Obras urbanísticas</t>
  </si>
  <si>
    <t>Obra hidráulicas y sanitarias</t>
  </si>
  <si>
    <t>Edificaciones</t>
  </si>
  <si>
    <t>Obras de energía</t>
  </si>
  <si>
    <t>Obras de telecomunicaciones</t>
  </si>
  <si>
    <t>Supervisión e inspección de obras</t>
  </si>
  <si>
    <t>Otras construcciones y mejoras</t>
  </si>
  <si>
    <t>Otros activos</t>
  </si>
  <si>
    <t>Equipo de seguridad</t>
  </si>
  <si>
    <t>Construcciones militares</t>
  </si>
  <si>
    <t>Activo intangible</t>
  </si>
  <si>
    <t xml:space="preserve">Programas de computación  </t>
  </si>
  <si>
    <t>Semovientes</t>
  </si>
  <si>
    <t>Obras de arte y elementos coleccionables</t>
  </si>
  <si>
    <t>Estudios de preinversión</t>
  </si>
  <si>
    <t>ACTIVOS FINANCIEROS</t>
  </si>
  <si>
    <t>Concesiones de prestamos internos</t>
  </si>
  <si>
    <t>Concesiones de prest de corto plazo al sect púb</t>
  </si>
  <si>
    <t xml:space="preserve">OFICINA NACIONAL DE LA </t>
  </si>
  <si>
    <t>PROPIEDAD INDUSTRIAL</t>
  </si>
  <si>
    <t>OFICINA NACIONAL DE LA</t>
  </si>
  <si>
    <t xml:space="preserve">PROPIEDAD INDUSTRIAL </t>
  </si>
  <si>
    <t>compensación por servicios de seguridad</t>
  </si>
  <si>
    <t>Seguros</t>
  </si>
  <si>
    <t>Seguros de bienes muebles</t>
  </si>
  <si>
    <t>Seguros de bienes inmuebles</t>
  </si>
  <si>
    <t>Seguros de personas</t>
  </si>
  <si>
    <t>Conservacion rep. menores y const. temp</t>
  </si>
  <si>
    <t xml:space="preserve">Obras menores </t>
  </si>
  <si>
    <t>Maquinarias y equipos</t>
  </si>
  <si>
    <t>Construcciones temporales</t>
  </si>
  <si>
    <t>Otros servicios no personales</t>
  </si>
  <si>
    <t>Comisiones y gastos bancarios</t>
  </si>
  <si>
    <t>Servicios tecnicos profesionales</t>
  </si>
  <si>
    <t xml:space="preserve">Impuestos,derechos y tasas </t>
  </si>
  <si>
    <t>Intereses de instituciones financieras</t>
  </si>
  <si>
    <t>Programa 99</t>
  </si>
  <si>
    <t>Equipos varios</t>
  </si>
  <si>
    <t>Equipos de comunicación y señalamiento</t>
  </si>
  <si>
    <t>Herramienta y respuestos mayores</t>
  </si>
  <si>
    <t>Equipos y muebles de oficina</t>
  </si>
  <si>
    <t>Premios de billetes y quinielas de la lot.nac.</t>
  </si>
  <si>
    <t>Gastos judiciales</t>
  </si>
  <si>
    <t>Programa 98</t>
  </si>
  <si>
    <t>Suplencias</t>
  </si>
  <si>
    <t>Programa 98 y 99</t>
  </si>
  <si>
    <t>MINISTERIO DE HACIENDA</t>
  </si>
  <si>
    <t>MINISTERIO  DE HACIENDA</t>
  </si>
  <si>
    <t>ESTIMADO AÑO 2013</t>
  </si>
  <si>
    <t>Presupuesto 2014</t>
  </si>
  <si>
    <t>PROYECTADO AÑO 2014</t>
  </si>
  <si>
    <t xml:space="preserve">Auditoria y estudios financieros </t>
  </si>
  <si>
    <t>Fecha: 31/07/2013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</si>
</sst>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</numFmts>
  <fonts count="49">
    <font>
      <sz val="10"/>
      <name val="Arial"/>
      <family val="0"/>
    </font>
    <font>
      <b/>
      <sz val="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1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/>
    </xf>
    <xf numFmtId="0" fontId="9" fillId="0" borderId="2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9" fillId="0" borderId="17" xfId="0" applyFont="1" applyBorder="1" applyAlignment="1">
      <alignment vertical="center"/>
    </xf>
    <xf numFmtId="0" fontId="11" fillId="0" borderId="16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0" fillId="0" borderId="21" xfId="0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7" xfId="0" applyFont="1" applyBorder="1" applyAlignment="1">
      <alignment horizontal="left" vertical="top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/>
    </xf>
    <xf numFmtId="0" fontId="11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0" xfId="0" applyFont="1" applyBorder="1" applyAlignment="1">
      <alignment/>
    </xf>
    <xf numFmtId="0" fontId="7" fillId="33" borderId="21" xfId="0" applyFont="1" applyFill="1" applyBorder="1" applyAlignment="1">
      <alignment/>
    </xf>
    <xf numFmtId="49" fontId="6" fillId="34" borderId="19" xfId="0" applyNumberFormat="1" applyFont="1" applyFill="1" applyBorder="1" applyAlignment="1">
      <alignment horizontal="center" vertical="center" wrapText="1"/>
    </xf>
    <xf numFmtId="49" fontId="6" fillId="34" borderId="25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0" fillId="33" borderId="26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1" xfId="0" applyFill="1" applyBorder="1" applyAlignment="1">
      <alignment/>
    </xf>
    <xf numFmtId="0" fontId="11" fillId="0" borderId="19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28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11" fillId="0" borderId="22" xfId="0" applyFont="1" applyBorder="1" applyAlignment="1">
      <alignment/>
    </xf>
    <xf numFmtId="0" fontId="6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4" fillId="0" borderId="11" xfId="0" applyFont="1" applyBorder="1" applyAlignment="1">
      <alignment/>
    </xf>
    <xf numFmtId="43" fontId="11" fillId="0" borderId="0" xfId="48" applyFont="1" applyBorder="1" applyAlignment="1">
      <alignment/>
    </xf>
    <xf numFmtId="43" fontId="8" fillId="0" borderId="0" xfId="48" applyFont="1" applyBorder="1" applyAlignment="1">
      <alignment/>
    </xf>
    <xf numFmtId="43" fontId="6" fillId="0" borderId="0" xfId="48" applyFont="1" applyBorder="1" applyAlignment="1">
      <alignment/>
    </xf>
    <xf numFmtId="0" fontId="7" fillId="0" borderId="0" xfId="0" applyFont="1" applyBorder="1" applyAlignment="1">
      <alignment horizontal="left"/>
    </xf>
    <xf numFmtId="43" fontId="0" fillId="0" borderId="0" xfId="48" applyFont="1" applyBorder="1" applyAlignment="1">
      <alignment/>
    </xf>
    <xf numFmtId="43" fontId="9" fillId="0" borderId="0" xfId="48" applyFont="1" applyBorder="1" applyAlignment="1">
      <alignment/>
    </xf>
    <xf numFmtId="43" fontId="11" fillId="33" borderId="26" xfId="0" applyNumberFormat="1" applyFont="1" applyFill="1" applyBorder="1" applyAlignment="1">
      <alignment/>
    </xf>
    <xf numFmtId="43" fontId="0" fillId="0" borderId="16" xfId="48" applyFont="1" applyBorder="1" applyAlignment="1">
      <alignment/>
    </xf>
    <xf numFmtId="43" fontId="9" fillId="0" borderId="16" xfId="48" applyFont="1" applyBorder="1" applyAlignment="1">
      <alignment/>
    </xf>
    <xf numFmtId="43" fontId="8" fillId="0" borderId="16" xfId="48" applyFont="1" applyBorder="1" applyAlignment="1">
      <alignment/>
    </xf>
    <xf numFmtId="43" fontId="6" fillId="0" borderId="16" xfId="48" applyFont="1" applyBorder="1" applyAlignment="1">
      <alignment/>
    </xf>
    <xf numFmtId="43" fontId="8" fillId="0" borderId="16" xfId="48" applyFont="1" applyBorder="1" applyAlignment="1">
      <alignment/>
    </xf>
    <xf numFmtId="43" fontId="9" fillId="0" borderId="16" xfId="0" applyNumberFormat="1" applyFont="1" applyBorder="1" applyAlignment="1">
      <alignment/>
    </xf>
    <xf numFmtId="43" fontId="11" fillId="0" borderId="16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7" xfId="0" applyFont="1" applyBorder="1" applyAlignment="1">
      <alignment/>
    </xf>
    <xf numFmtId="0" fontId="0" fillId="33" borderId="25" xfId="0" applyFill="1" applyBorder="1" applyAlignment="1">
      <alignment/>
    </xf>
    <xf numFmtId="0" fontId="0" fillId="35" borderId="0" xfId="0" applyFill="1" applyBorder="1" applyAlignment="1">
      <alignment/>
    </xf>
    <xf numFmtId="0" fontId="8" fillId="0" borderId="10" xfId="0" applyFont="1" applyBorder="1" applyAlignment="1">
      <alignment/>
    </xf>
    <xf numFmtId="43" fontId="8" fillId="35" borderId="16" xfId="48" applyFont="1" applyFill="1" applyBorder="1" applyAlignment="1">
      <alignment/>
    </xf>
    <xf numFmtId="0" fontId="6" fillId="0" borderId="13" xfId="0" applyFont="1" applyBorder="1" applyAlignment="1">
      <alignment/>
    </xf>
    <xf numFmtId="0" fontId="0" fillId="35" borderId="0" xfId="0" applyFill="1" applyAlignment="1">
      <alignment/>
    </xf>
    <xf numFmtId="0" fontId="8" fillId="0" borderId="29" xfId="0" applyFont="1" applyBorder="1" applyAlignment="1">
      <alignment/>
    </xf>
    <xf numFmtId="43" fontId="8" fillId="35" borderId="0" xfId="48" applyFont="1" applyFill="1" applyBorder="1" applyAlignment="1">
      <alignment/>
    </xf>
    <xf numFmtId="43" fontId="8" fillId="35" borderId="16" xfId="48" applyFont="1" applyFill="1" applyBorder="1" applyAlignment="1">
      <alignment/>
    </xf>
    <xf numFmtId="0" fontId="8" fillId="0" borderId="13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9" fillId="0" borderId="10" xfId="0" applyFont="1" applyBorder="1" applyAlignment="1">
      <alignment/>
    </xf>
    <xf numFmtId="43" fontId="11" fillId="35" borderId="10" xfId="48" applyFont="1" applyFill="1" applyBorder="1" applyAlignment="1">
      <alignment/>
    </xf>
    <xf numFmtId="0" fontId="11" fillId="35" borderId="10" xfId="0" applyFont="1" applyFill="1" applyBorder="1" applyAlignment="1">
      <alignment/>
    </xf>
    <xf numFmtId="43" fontId="0" fillId="35" borderId="16" xfId="48" applyFont="1" applyFill="1" applyBorder="1" applyAlignment="1">
      <alignment/>
    </xf>
    <xf numFmtId="0" fontId="0" fillId="0" borderId="0" xfId="0" applyFill="1" applyAlignment="1">
      <alignment/>
    </xf>
    <xf numFmtId="0" fontId="4" fillId="0" borderId="14" xfId="0" applyFont="1" applyBorder="1" applyAlignment="1">
      <alignment horizontal="left"/>
    </xf>
    <xf numFmtId="9" fontId="0" fillId="0" borderId="0" xfId="0" applyNumberFormat="1" applyAlignment="1">
      <alignment/>
    </xf>
    <xf numFmtId="43" fontId="0" fillId="0" borderId="0" xfId="48" applyFont="1" applyAlignment="1">
      <alignment/>
    </xf>
    <xf numFmtId="43" fontId="0" fillId="35" borderId="0" xfId="48" applyFont="1" applyFill="1" applyAlignment="1">
      <alignment/>
    </xf>
    <xf numFmtId="43" fontId="6" fillId="35" borderId="16" xfId="48" applyFont="1" applyFill="1" applyBorder="1" applyAlignment="1">
      <alignment/>
    </xf>
    <xf numFmtId="43" fontId="8" fillId="36" borderId="0" xfId="48" applyFont="1" applyFill="1" applyBorder="1" applyAlignment="1">
      <alignment/>
    </xf>
    <xf numFmtId="43" fontId="8" fillId="2" borderId="16" xfId="48" applyFont="1" applyFill="1" applyBorder="1" applyAlignment="1">
      <alignment/>
    </xf>
    <xf numFmtId="43" fontId="8" fillId="6" borderId="16" xfId="48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6" borderId="0" xfId="0" applyFill="1" applyAlignment="1">
      <alignment/>
    </xf>
    <xf numFmtId="0" fontId="11" fillId="0" borderId="10" xfId="0" applyFont="1" applyBorder="1" applyAlignment="1">
      <alignment/>
    </xf>
    <xf numFmtId="43" fontId="8" fillId="0" borderId="0" xfId="48" applyFont="1" applyBorder="1" applyAlignment="1">
      <alignment/>
    </xf>
    <xf numFmtId="0" fontId="0" fillId="0" borderId="0" xfId="0" applyFont="1" applyAlignment="1">
      <alignment/>
    </xf>
    <xf numFmtId="43" fontId="8" fillId="6" borderId="16" xfId="48" applyFont="1" applyFill="1" applyBorder="1" applyAlignment="1">
      <alignment/>
    </xf>
    <xf numFmtId="0" fontId="6" fillId="36" borderId="13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49" fontId="11" fillId="36" borderId="10" xfId="0" applyNumberFormat="1" applyFont="1" applyFill="1" applyBorder="1" applyAlignment="1">
      <alignment horizontal="center"/>
    </xf>
    <xf numFmtId="0" fontId="8" fillId="36" borderId="13" xfId="0" applyFont="1" applyFill="1" applyBorder="1" applyAlignment="1">
      <alignment/>
    </xf>
    <xf numFmtId="43" fontId="6" fillId="36" borderId="0" xfId="48" applyFont="1" applyFill="1" applyBorder="1" applyAlignment="1">
      <alignment/>
    </xf>
    <xf numFmtId="0" fontId="11" fillId="36" borderId="13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43" fontId="0" fillId="36" borderId="0" xfId="48" applyFont="1" applyFill="1" applyBorder="1" applyAlignment="1">
      <alignment/>
    </xf>
    <xf numFmtId="43" fontId="9" fillId="36" borderId="0" xfId="48" applyFont="1" applyFill="1" applyBorder="1" applyAlignment="1">
      <alignment/>
    </xf>
    <xf numFmtId="0" fontId="0" fillId="36" borderId="13" xfId="0" applyFill="1" applyBorder="1" applyAlignment="1">
      <alignment/>
    </xf>
    <xf numFmtId="43" fontId="8" fillId="36" borderId="0" xfId="48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36" borderId="0" xfId="0" applyFill="1" applyAlignment="1">
      <alignment/>
    </xf>
    <xf numFmtId="49" fontId="6" fillId="34" borderId="25" xfId="0" applyNumberFormat="1" applyFont="1" applyFill="1" applyBorder="1" applyAlignment="1">
      <alignment horizontal="center"/>
    </xf>
    <xf numFmtId="49" fontId="6" fillId="34" borderId="26" xfId="0" applyNumberFormat="1" applyFont="1" applyFill="1" applyBorder="1" applyAlignment="1">
      <alignment horizontal="center"/>
    </xf>
    <xf numFmtId="49" fontId="6" fillId="34" borderId="25" xfId="0" applyNumberFormat="1" applyFont="1" applyFill="1" applyBorder="1" applyAlignment="1">
      <alignment horizontal="center" vertical="center" wrapText="1"/>
    </xf>
    <xf numFmtId="49" fontId="6" fillId="34" borderId="34" xfId="0" applyNumberFormat="1" applyFont="1" applyFill="1" applyBorder="1" applyAlignment="1">
      <alignment horizontal="center" vertical="center" wrapText="1"/>
    </xf>
    <xf numFmtId="49" fontId="6" fillId="34" borderId="26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0" fillId="37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6" fillId="34" borderId="19" xfId="0" applyNumberFormat="1" applyFont="1" applyFill="1" applyBorder="1" applyAlignment="1">
      <alignment horizontal="center" vertical="center" wrapText="1"/>
    </xf>
    <xf numFmtId="49" fontId="6" fillId="34" borderId="14" xfId="0" applyNumberFormat="1" applyFont="1" applyFill="1" applyBorder="1" applyAlignment="1">
      <alignment horizontal="center" vertical="center" wrapText="1"/>
    </xf>
    <xf numFmtId="49" fontId="6" fillId="34" borderId="21" xfId="0" applyNumberFormat="1" applyFont="1" applyFill="1" applyBorder="1" applyAlignment="1">
      <alignment horizontal="center" vertical="center" wrapText="1"/>
    </xf>
    <xf numFmtId="49" fontId="6" fillId="34" borderId="19" xfId="0" applyNumberFormat="1" applyFont="1" applyFill="1" applyBorder="1" applyAlignment="1">
      <alignment horizontal="center"/>
    </xf>
    <xf numFmtId="49" fontId="6" fillId="34" borderId="21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7343775" y="3781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7343775" y="3781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657225</xdr:colOff>
      <xdr:row>9</xdr:row>
      <xdr:rowOff>0</xdr:rowOff>
    </xdr:from>
    <xdr:to>
      <xdr:col>5</xdr:col>
      <xdr:colOff>885825</xdr:colOff>
      <xdr:row>10</xdr:row>
      <xdr:rowOff>0</xdr:rowOff>
    </xdr:to>
    <xdr:sp>
      <xdr:nvSpPr>
        <xdr:cNvPr id="3" name="Rectangle 26"/>
        <xdr:cNvSpPr>
          <a:spLocks/>
        </xdr:cNvSpPr>
      </xdr:nvSpPr>
      <xdr:spPr>
        <a:xfrm>
          <a:off x="5219700" y="2162175"/>
          <a:ext cx="2286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5</xdr:col>
      <xdr:colOff>914400</xdr:colOff>
      <xdr:row>9</xdr:row>
      <xdr:rowOff>0</xdr:rowOff>
    </xdr:from>
    <xdr:to>
      <xdr:col>6</xdr:col>
      <xdr:colOff>76200</xdr:colOff>
      <xdr:row>10</xdr:row>
      <xdr:rowOff>0</xdr:rowOff>
    </xdr:to>
    <xdr:sp>
      <xdr:nvSpPr>
        <xdr:cNvPr id="4" name="Rectangle 27"/>
        <xdr:cNvSpPr>
          <a:spLocks/>
        </xdr:cNvSpPr>
      </xdr:nvSpPr>
      <xdr:spPr>
        <a:xfrm>
          <a:off x="5476875" y="2162175"/>
          <a:ext cx="5143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5</xdr:col>
      <xdr:colOff>409575</xdr:colOff>
      <xdr:row>13</xdr:row>
      <xdr:rowOff>9525</xdr:rowOff>
    </xdr:from>
    <xdr:to>
      <xdr:col>5</xdr:col>
      <xdr:colOff>638175</xdr:colOff>
      <xdr:row>13</xdr:row>
      <xdr:rowOff>228600</xdr:rowOff>
    </xdr:to>
    <xdr:sp>
      <xdr:nvSpPr>
        <xdr:cNvPr id="5" name="Rectangle 28"/>
        <xdr:cNvSpPr>
          <a:spLocks/>
        </xdr:cNvSpPr>
      </xdr:nvSpPr>
      <xdr:spPr>
        <a:xfrm>
          <a:off x="4972050" y="3086100"/>
          <a:ext cx="228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409575</xdr:colOff>
      <xdr:row>9</xdr:row>
      <xdr:rowOff>0</xdr:rowOff>
    </xdr:from>
    <xdr:to>
      <xdr:col>5</xdr:col>
      <xdr:colOff>638175</xdr:colOff>
      <xdr:row>10</xdr:row>
      <xdr:rowOff>0</xdr:rowOff>
    </xdr:to>
    <xdr:sp>
      <xdr:nvSpPr>
        <xdr:cNvPr id="6" name="Rectangle 29"/>
        <xdr:cNvSpPr>
          <a:spLocks/>
        </xdr:cNvSpPr>
      </xdr:nvSpPr>
      <xdr:spPr>
        <a:xfrm>
          <a:off x="4972050" y="2162175"/>
          <a:ext cx="2286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123825</xdr:colOff>
      <xdr:row>9</xdr:row>
      <xdr:rowOff>0</xdr:rowOff>
    </xdr:from>
    <xdr:to>
      <xdr:col>5</xdr:col>
      <xdr:colOff>352425</xdr:colOff>
      <xdr:row>10</xdr:row>
      <xdr:rowOff>0</xdr:rowOff>
    </xdr:to>
    <xdr:sp>
      <xdr:nvSpPr>
        <xdr:cNvPr id="7" name="Rectangle 30"/>
        <xdr:cNvSpPr>
          <a:spLocks/>
        </xdr:cNvSpPr>
      </xdr:nvSpPr>
      <xdr:spPr>
        <a:xfrm>
          <a:off x="4686300" y="2162175"/>
          <a:ext cx="2286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5</xdr:col>
      <xdr:colOff>381000</xdr:colOff>
      <xdr:row>11</xdr:row>
      <xdr:rowOff>0</xdr:rowOff>
    </xdr:from>
    <xdr:to>
      <xdr:col>5</xdr:col>
      <xdr:colOff>609600</xdr:colOff>
      <xdr:row>11</xdr:row>
      <xdr:rowOff>219075</xdr:rowOff>
    </xdr:to>
    <xdr:sp>
      <xdr:nvSpPr>
        <xdr:cNvPr id="8" name="Rectangle 31"/>
        <xdr:cNvSpPr>
          <a:spLocks/>
        </xdr:cNvSpPr>
      </xdr:nvSpPr>
      <xdr:spPr>
        <a:xfrm>
          <a:off x="4943475" y="2619375"/>
          <a:ext cx="228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114300</xdr:colOff>
      <xdr:row>11</xdr:row>
      <xdr:rowOff>0</xdr:rowOff>
    </xdr:from>
    <xdr:to>
      <xdr:col>5</xdr:col>
      <xdr:colOff>342900</xdr:colOff>
      <xdr:row>11</xdr:row>
      <xdr:rowOff>219075</xdr:rowOff>
    </xdr:to>
    <xdr:sp>
      <xdr:nvSpPr>
        <xdr:cNvPr id="9" name="Rectangle 32"/>
        <xdr:cNvSpPr>
          <a:spLocks/>
        </xdr:cNvSpPr>
      </xdr:nvSpPr>
      <xdr:spPr>
        <a:xfrm>
          <a:off x="4676775" y="2619375"/>
          <a:ext cx="228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5</xdr:col>
      <xdr:colOff>123825</xdr:colOff>
      <xdr:row>13</xdr:row>
      <xdr:rowOff>9525</xdr:rowOff>
    </xdr:from>
    <xdr:to>
      <xdr:col>5</xdr:col>
      <xdr:colOff>371475</xdr:colOff>
      <xdr:row>13</xdr:row>
      <xdr:rowOff>228600</xdr:rowOff>
    </xdr:to>
    <xdr:sp>
      <xdr:nvSpPr>
        <xdr:cNvPr id="10" name="Rectangle 33"/>
        <xdr:cNvSpPr>
          <a:spLocks/>
        </xdr:cNvSpPr>
      </xdr:nvSpPr>
      <xdr:spPr>
        <a:xfrm>
          <a:off x="4686300" y="3086100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409575</xdr:colOff>
      <xdr:row>15</xdr:row>
      <xdr:rowOff>9525</xdr:rowOff>
    </xdr:from>
    <xdr:to>
      <xdr:col>5</xdr:col>
      <xdr:colOff>638175</xdr:colOff>
      <xdr:row>15</xdr:row>
      <xdr:rowOff>228600</xdr:rowOff>
    </xdr:to>
    <xdr:sp>
      <xdr:nvSpPr>
        <xdr:cNvPr id="11" name="Rectangle 36"/>
        <xdr:cNvSpPr>
          <a:spLocks/>
        </xdr:cNvSpPr>
      </xdr:nvSpPr>
      <xdr:spPr>
        <a:xfrm>
          <a:off x="4972050" y="3543300"/>
          <a:ext cx="228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15</xdr:row>
      <xdr:rowOff>9525</xdr:rowOff>
    </xdr:from>
    <xdr:to>
      <xdr:col>5</xdr:col>
      <xdr:colOff>371475</xdr:colOff>
      <xdr:row>15</xdr:row>
      <xdr:rowOff>228600</xdr:rowOff>
    </xdr:to>
    <xdr:sp>
      <xdr:nvSpPr>
        <xdr:cNvPr id="12" name="Rectangle 37"/>
        <xdr:cNvSpPr>
          <a:spLocks/>
        </xdr:cNvSpPr>
      </xdr:nvSpPr>
      <xdr:spPr>
        <a:xfrm>
          <a:off x="4686300" y="3543300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13</xdr:row>
      <xdr:rowOff>9525</xdr:rowOff>
    </xdr:from>
    <xdr:to>
      <xdr:col>14</xdr:col>
      <xdr:colOff>581025</xdr:colOff>
      <xdr:row>14</xdr:row>
      <xdr:rowOff>0</xdr:rowOff>
    </xdr:to>
    <xdr:sp>
      <xdr:nvSpPr>
        <xdr:cNvPr id="13" name="Rectangle 42"/>
        <xdr:cNvSpPr>
          <a:spLocks/>
        </xdr:cNvSpPr>
      </xdr:nvSpPr>
      <xdr:spPr>
        <a:xfrm>
          <a:off x="7648575" y="3086100"/>
          <a:ext cx="2762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619125</xdr:colOff>
      <xdr:row>13</xdr:row>
      <xdr:rowOff>9525</xdr:rowOff>
    </xdr:from>
    <xdr:to>
      <xdr:col>15</xdr:col>
      <xdr:colOff>171450</xdr:colOff>
      <xdr:row>14</xdr:row>
      <xdr:rowOff>0</xdr:rowOff>
    </xdr:to>
    <xdr:sp>
      <xdr:nvSpPr>
        <xdr:cNvPr id="14" name="Rectangle 43"/>
        <xdr:cNvSpPr>
          <a:spLocks/>
        </xdr:cNvSpPr>
      </xdr:nvSpPr>
      <xdr:spPr>
        <a:xfrm>
          <a:off x="7962900" y="3086100"/>
          <a:ext cx="2667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219075</xdr:colOff>
      <xdr:row>13</xdr:row>
      <xdr:rowOff>9525</xdr:rowOff>
    </xdr:from>
    <xdr:to>
      <xdr:col>15</xdr:col>
      <xdr:colOff>523875</xdr:colOff>
      <xdr:row>14</xdr:row>
      <xdr:rowOff>0</xdr:rowOff>
    </xdr:to>
    <xdr:sp>
      <xdr:nvSpPr>
        <xdr:cNvPr id="15" name="Rectangle 44"/>
        <xdr:cNvSpPr>
          <a:spLocks/>
        </xdr:cNvSpPr>
      </xdr:nvSpPr>
      <xdr:spPr>
        <a:xfrm>
          <a:off x="8277225" y="3086100"/>
          <a:ext cx="3048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571500</xdr:colOff>
      <xdr:row>13</xdr:row>
      <xdr:rowOff>9525</xdr:rowOff>
    </xdr:from>
    <xdr:to>
      <xdr:col>16</xdr:col>
      <xdr:colOff>123825</xdr:colOff>
      <xdr:row>14</xdr:row>
      <xdr:rowOff>0</xdr:rowOff>
    </xdr:to>
    <xdr:sp>
      <xdr:nvSpPr>
        <xdr:cNvPr id="16" name="Rectangle 45"/>
        <xdr:cNvSpPr>
          <a:spLocks/>
        </xdr:cNvSpPr>
      </xdr:nvSpPr>
      <xdr:spPr>
        <a:xfrm>
          <a:off x="8629650" y="3086100"/>
          <a:ext cx="11239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676275</xdr:colOff>
      <xdr:row>13</xdr:row>
      <xdr:rowOff>9525</xdr:rowOff>
    </xdr:from>
    <xdr:to>
      <xdr:col>14</xdr:col>
      <xdr:colOff>257175</xdr:colOff>
      <xdr:row>14</xdr:row>
      <xdr:rowOff>0</xdr:rowOff>
    </xdr:to>
    <xdr:sp>
      <xdr:nvSpPr>
        <xdr:cNvPr id="17" name="Rectangle 46"/>
        <xdr:cNvSpPr>
          <a:spLocks/>
        </xdr:cNvSpPr>
      </xdr:nvSpPr>
      <xdr:spPr>
        <a:xfrm>
          <a:off x="7343775" y="3086100"/>
          <a:ext cx="2571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190500</xdr:colOff>
      <xdr:row>13</xdr:row>
      <xdr:rowOff>9525</xdr:rowOff>
    </xdr:from>
    <xdr:to>
      <xdr:col>16</xdr:col>
      <xdr:colOff>419100</xdr:colOff>
      <xdr:row>14</xdr:row>
      <xdr:rowOff>0</xdr:rowOff>
    </xdr:to>
    <xdr:sp>
      <xdr:nvSpPr>
        <xdr:cNvPr id="18" name="Rectangle 47"/>
        <xdr:cNvSpPr>
          <a:spLocks/>
        </xdr:cNvSpPr>
      </xdr:nvSpPr>
      <xdr:spPr>
        <a:xfrm>
          <a:off x="9820275" y="3086100"/>
          <a:ext cx="2286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13</xdr:row>
      <xdr:rowOff>9525</xdr:rowOff>
    </xdr:from>
    <xdr:to>
      <xdr:col>16</xdr:col>
      <xdr:colOff>685800</xdr:colOff>
      <xdr:row>14</xdr:row>
      <xdr:rowOff>0</xdr:rowOff>
    </xdr:to>
    <xdr:sp>
      <xdr:nvSpPr>
        <xdr:cNvPr id="19" name="Rectangle 48"/>
        <xdr:cNvSpPr>
          <a:spLocks/>
        </xdr:cNvSpPr>
      </xdr:nvSpPr>
      <xdr:spPr>
        <a:xfrm>
          <a:off x="10077450" y="3086100"/>
          <a:ext cx="2381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80</xdr:row>
      <xdr:rowOff>0</xdr:rowOff>
    </xdr:from>
    <xdr:to>
      <xdr:col>14</xdr:col>
      <xdr:colOff>0</xdr:colOff>
      <xdr:row>80</xdr:row>
      <xdr:rowOff>0</xdr:rowOff>
    </xdr:to>
    <xdr:sp>
      <xdr:nvSpPr>
        <xdr:cNvPr id="20" name="Line 49"/>
        <xdr:cNvSpPr>
          <a:spLocks/>
        </xdr:cNvSpPr>
      </xdr:nvSpPr>
      <xdr:spPr>
        <a:xfrm>
          <a:off x="7343775" y="174117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80</xdr:row>
      <xdr:rowOff>0</xdr:rowOff>
    </xdr:from>
    <xdr:to>
      <xdr:col>14</xdr:col>
      <xdr:colOff>0</xdr:colOff>
      <xdr:row>80</xdr:row>
      <xdr:rowOff>0</xdr:rowOff>
    </xdr:to>
    <xdr:sp>
      <xdr:nvSpPr>
        <xdr:cNvPr id="21" name="Line 50"/>
        <xdr:cNvSpPr>
          <a:spLocks/>
        </xdr:cNvSpPr>
      </xdr:nvSpPr>
      <xdr:spPr>
        <a:xfrm>
          <a:off x="7343775" y="174117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657225</xdr:colOff>
      <xdr:row>73</xdr:row>
      <xdr:rowOff>0</xdr:rowOff>
    </xdr:from>
    <xdr:to>
      <xdr:col>5</xdr:col>
      <xdr:colOff>885825</xdr:colOff>
      <xdr:row>74</xdr:row>
      <xdr:rowOff>0</xdr:rowOff>
    </xdr:to>
    <xdr:sp>
      <xdr:nvSpPr>
        <xdr:cNvPr id="22" name="Rectangle 51"/>
        <xdr:cNvSpPr>
          <a:spLocks/>
        </xdr:cNvSpPr>
      </xdr:nvSpPr>
      <xdr:spPr>
        <a:xfrm>
          <a:off x="5219700" y="15944850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5</xdr:col>
      <xdr:colOff>914400</xdr:colOff>
      <xdr:row>73</xdr:row>
      <xdr:rowOff>0</xdr:rowOff>
    </xdr:from>
    <xdr:to>
      <xdr:col>6</xdr:col>
      <xdr:colOff>76200</xdr:colOff>
      <xdr:row>74</xdr:row>
      <xdr:rowOff>0</xdr:rowOff>
    </xdr:to>
    <xdr:sp>
      <xdr:nvSpPr>
        <xdr:cNvPr id="23" name="Rectangle 52"/>
        <xdr:cNvSpPr>
          <a:spLocks/>
        </xdr:cNvSpPr>
      </xdr:nvSpPr>
      <xdr:spPr>
        <a:xfrm>
          <a:off x="5476875" y="15944850"/>
          <a:ext cx="5143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5</xdr:col>
      <xdr:colOff>409575</xdr:colOff>
      <xdr:row>77</xdr:row>
      <xdr:rowOff>9525</xdr:rowOff>
    </xdr:from>
    <xdr:to>
      <xdr:col>5</xdr:col>
      <xdr:colOff>638175</xdr:colOff>
      <xdr:row>77</xdr:row>
      <xdr:rowOff>209550</xdr:rowOff>
    </xdr:to>
    <xdr:sp>
      <xdr:nvSpPr>
        <xdr:cNvPr id="24" name="Rectangle 53"/>
        <xdr:cNvSpPr>
          <a:spLocks/>
        </xdr:cNvSpPr>
      </xdr:nvSpPr>
      <xdr:spPr>
        <a:xfrm>
          <a:off x="4972050" y="16792575"/>
          <a:ext cx="228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409575</xdr:colOff>
      <xdr:row>73</xdr:row>
      <xdr:rowOff>0</xdr:rowOff>
    </xdr:from>
    <xdr:to>
      <xdr:col>5</xdr:col>
      <xdr:colOff>638175</xdr:colOff>
      <xdr:row>74</xdr:row>
      <xdr:rowOff>0</xdr:rowOff>
    </xdr:to>
    <xdr:sp>
      <xdr:nvSpPr>
        <xdr:cNvPr id="25" name="Rectangle 54"/>
        <xdr:cNvSpPr>
          <a:spLocks/>
        </xdr:cNvSpPr>
      </xdr:nvSpPr>
      <xdr:spPr>
        <a:xfrm>
          <a:off x="4972050" y="15944850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123825</xdr:colOff>
      <xdr:row>73</xdr:row>
      <xdr:rowOff>0</xdr:rowOff>
    </xdr:from>
    <xdr:to>
      <xdr:col>5</xdr:col>
      <xdr:colOff>352425</xdr:colOff>
      <xdr:row>74</xdr:row>
      <xdr:rowOff>0</xdr:rowOff>
    </xdr:to>
    <xdr:sp>
      <xdr:nvSpPr>
        <xdr:cNvPr id="26" name="Rectangle 55"/>
        <xdr:cNvSpPr>
          <a:spLocks/>
        </xdr:cNvSpPr>
      </xdr:nvSpPr>
      <xdr:spPr>
        <a:xfrm>
          <a:off x="4686300" y="15944850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5</xdr:col>
      <xdr:colOff>381000</xdr:colOff>
      <xdr:row>75</xdr:row>
      <xdr:rowOff>0</xdr:rowOff>
    </xdr:from>
    <xdr:to>
      <xdr:col>5</xdr:col>
      <xdr:colOff>609600</xdr:colOff>
      <xdr:row>75</xdr:row>
      <xdr:rowOff>209550</xdr:rowOff>
    </xdr:to>
    <xdr:sp>
      <xdr:nvSpPr>
        <xdr:cNvPr id="27" name="Rectangle 56"/>
        <xdr:cNvSpPr>
          <a:spLocks/>
        </xdr:cNvSpPr>
      </xdr:nvSpPr>
      <xdr:spPr>
        <a:xfrm>
          <a:off x="4943475" y="16363950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114300</xdr:colOff>
      <xdr:row>75</xdr:row>
      <xdr:rowOff>0</xdr:rowOff>
    </xdr:from>
    <xdr:to>
      <xdr:col>5</xdr:col>
      <xdr:colOff>342900</xdr:colOff>
      <xdr:row>75</xdr:row>
      <xdr:rowOff>209550</xdr:rowOff>
    </xdr:to>
    <xdr:sp>
      <xdr:nvSpPr>
        <xdr:cNvPr id="28" name="Rectangle 57"/>
        <xdr:cNvSpPr>
          <a:spLocks/>
        </xdr:cNvSpPr>
      </xdr:nvSpPr>
      <xdr:spPr>
        <a:xfrm>
          <a:off x="4676775" y="16363950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5</xdr:col>
      <xdr:colOff>123825</xdr:colOff>
      <xdr:row>77</xdr:row>
      <xdr:rowOff>9525</xdr:rowOff>
    </xdr:from>
    <xdr:to>
      <xdr:col>5</xdr:col>
      <xdr:colOff>371475</xdr:colOff>
      <xdr:row>77</xdr:row>
      <xdr:rowOff>209550</xdr:rowOff>
    </xdr:to>
    <xdr:sp>
      <xdr:nvSpPr>
        <xdr:cNvPr id="29" name="Rectangle 58"/>
        <xdr:cNvSpPr>
          <a:spLocks/>
        </xdr:cNvSpPr>
      </xdr:nvSpPr>
      <xdr:spPr>
        <a:xfrm>
          <a:off x="4686300" y="16792575"/>
          <a:ext cx="2476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409575</xdr:colOff>
      <xdr:row>79</xdr:row>
      <xdr:rowOff>9525</xdr:rowOff>
    </xdr:from>
    <xdr:to>
      <xdr:col>5</xdr:col>
      <xdr:colOff>638175</xdr:colOff>
      <xdr:row>79</xdr:row>
      <xdr:rowOff>209550</xdr:rowOff>
    </xdr:to>
    <xdr:sp>
      <xdr:nvSpPr>
        <xdr:cNvPr id="30" name="Rectangle 59"/>
        <xdr:cNvSpPr>
          <a:spLocks/>
        </xdr:cNvSpPr>
      </xdr:nvSpPr>
      <xdr:spPr>
        <a:xfrm>
          <a:off x="4972050" y="17211675"/>
          <a:ext cx="228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79</xdr:row>
      <xdr:rowOff>9525</xdr:rowOff>
    </xdr:from>
    <xdr:to>
      <xdr:col>5</xdr:col>
      <xdr:colOff>371475</xdr:colOff>
      <xdr:row>79</xdr:row>
      <xdr:rowOff>209550</xdr:rowOff>
    </xdr:to>
    <xdr:sp>
      <xdr:nvSpPr>
        <xdr:cNvPr id="31" name="Rectangle 60"/>
        <xdr:cNvSpPr>
          <a:spLocks/>
        </xdr:cNvSpPr>
      </xdr:nvSpPr>
      <xdr:spPr>
        <a:xfrm>
          <a:off x="4686300" y="17211675"/>
          <a:ext cx="2476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77</xdr:row>
      <xdr:rowOff>9525</xdr:rowOff>
    </xdr:from>
    <xdr:to>
      <xdr:col>14</xdr:col>
      <xdr:colOff>581025</xdr:colOff>
      <xdr:row>78</xdr:row>
      <xdr:rowOff>0</xdr:rowOff>
    </xdr:to>
    <xdr:sp>
      <xdr:nvSpPr>
        <xdr:cNvPr id="32" name="Rectangle 61"/>
        <xdr:cNvSpPr>
          <a:spLocks/>
        </xdr:cNvSpPr>
      </xdr:nvSpPr>
      <xdr:spPr>
        <a:xfrm>
          <a:off x="7648575" y="16792575"/>
          <a:ext cx="276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619125</xdr:colOff>
      <xdr:row>77</xdr:row>
      <xdr:rowOff>9525</xdr:rowOff>
    </xdr:from>
    <xdr:to>
      <xdr:col>15</xdr:col>
      <xdr:colOff>171450</xdr:colOff>
      <xdr:row>78</xdr:row>
      <xdr:rowOff>0</xdr:rowOff>
    </xdr:to>
    <xdr:sp>
      <xdr:nvSpPr>
        <xdr:cNvPr id="33" name="Rectangle 62"/>
        <xdr:cNvSpPr>
          <a:spLocks/>
        </xdr:cNvSpPr>
      </xdr:nvSpPr>
      <xdr:spPr>
        <a:xfrm>
          <a:off x="7962900" y="16792575"/>
          <a:ext cx="266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219075</xdr:colOff>
      <xdr:row>77</xdr:row>
      <xdr:rowOff>9525</xdr:rowOff>
    </xdr:from>
    <xdr:to>
      <xdr:col>15</xdr:col>
      <xdr:colOff>523875</xdr:colOff>
      <xdr:row>78</xdr:row>
      <xdr:rowOff>0</xdr:rowOff>
    </xdr:to>
    <xdr:sp>
      <xdr:nvSpPr>
        <xdr:cNvPr id="34" name="Rectangle 63"/>
        <xdr:cNvSpPr>
          <a:spLocks/>
        </xdr:cNvSpPr>
      </xdr:nvSpPr>
      <xdr:spPr>
        <a:xfrm>
          <a:off x="8277225" y="16792575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571500</xdr:colOff>
      <xdr:row>77</xdr:row>
      <xdr:rowOff>9525</xdr:rowOff>
    </xdr:from>
    <xdr:to>
      <xdr:col>16</xdr:col>
      <xdr:colOff>123825</xdr:colOff>
      <xdr:row>78</xdr:row>
      <xdr:rowOff>0</xdr:rowOff>
    </xdr:to>
    <xdr:sp>
      <xdr:nvSpPr>
        <xdr:cNvPr id="35" name="Rectangle 64"/>
        <xdr:cNvSpPr>
          <a:spLocks/>
        </xdr:cNvSpPr>
      </xdr:nvSpPr>
      <xdr:spPr>
        <a:xfrm>
          <a:off x="8629650" y="16792575"/>
          <a:ext cx="11239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676275</xdr:colOff>
      <xdr:row>77</xdr:row>
      <xdr:rowOff>9525</xdr:rowOff>
    </xdr:from>
    <xdr:to>
      <xdr:col>14</xdr:col>
      <xdr:colOff>257175</xdr:colOff>
      <xdr:row>78</xdr:row>
      <xdr:rowOff>0</xdr:rowOff>
    </xdr:to>
    <xdr:sp>
      <xdr:nvSpPr>
        <xdr:cNvPr id="36" name="Rectangle 65"/>
        <xdr:cNvSpPr>
          <a:spLocks/>
        </xdr:cNvSpPr>
      </xdr:nvSpPr>
      <xdr:spPr>
        <a:xfrm>
          <a:off x="7343775" y="16792575"/>
          <a:ext cx="257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190500</xdr:colOff>
      <xdr:row>77</xdr:row>
      <xdr:rowOff>9525</xdr:rowOff>
    </xdr:from>
    <xdr:to>
      <xdr:col>16</xdr:col>
      <xdr:colOff>419100</xdr:colOff>
      <xdr:row>78</xdr:row>
      <xdr:rowOff>0</xdr:rowOff>
    </xdr:to>
    <xdr:sp>
      <xdr:nvSpPr>
        <xdr:cNvPr id="37" name="Rectangle 66"/>
        <xdr:cNvSpPr>
          <a:spLocks/>
        </xdr:cNvSpPr>
      </xdr:nvSpPr>
      <xdr:spPr>
        <a:xfrm>
          <a:off x="9820275" y="16792575"/>
          <a:ext cx="228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77</xdr:row>
      <xdr:rowOff>9525</xdr:rowOff>
    </xdr:from>
    <xdr:to>
      <xdr:col>16</xdr:col>
      <xdr:colOff>685800</xdr:colOff>
      <xdr:row>78</xdr:row>
      <xdr:rowOff>0</xdr:rowOff>
    </xdr:to>
    <xdr:sp>
      <xdr:nvSpPr>
        <xdr:cNvPr id="38" name="Rectangle 67"/>
        <xdr:cNvSpPr>
          <a:spLocks/>
        </xdr:cNvSpPr>
      </xdr:nvSpPr>
      <xdr:spPr>
        <a:xfrm>
          <a:off x="10077450" y="16792575"/>
          <a:ext cx="238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143</xdr:row>
      <xdr:rowOff>0</xdr:rowOff>
    </xdr:from>
    <xdr:to>
      <xdr:col>14</xdr:col>
      <xdr:colOff>0</xdr:colOff>
      <xdr:row>143</xdr:row>
      <xdr:rowOff>0</xdr:rowOff>
    </xdr:to>
    <xdr:sp>
      <xdr:nvSpPr>
        <xdr:cNvPr id="39" name="Line 68"/>
        <xdr:cNvSpPr>
          <a:spLocks/>
        </xdr:cNvSpPr>
      </xdr:nvSpPr>
      <xdr:spPr>
        <a:xfrm>
          <a:off x="7343775" y="3088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143</xdr:row>
      <xdr:rowOff>0</xdr:rowOff>
    </xdr:from>
    <xdr:to>
      <xdr:col>14</xdr:col>
      <xdr:colOff>0</xdr:colOff>
      <xdr:row>143</xdr:row>
      <xdr:rowOff>0</xdr:rowOff>
    </xdr:to>
    <xdr:sp>
      <xdr:nvSpPr>
        <xdr:cNvPr id="40" name="Line 69"/>
        <xdr:cNvSpPr>
          <a:spLocks/>
        </xdr:cNvSpPr>
      </xdr:nvSpPr>
      <xdr:spPr>
        <a:xfrm>
          <a:off x="7343775" y="3088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657225</xdr:colOff>
      <xdr:row>136</xdr:row>
      <xdr:rowOff>0</xdr:rowOff>
    </xdr:from>
    <xdr:to>
      <xdr:col>5</xdr:col>
      <xdr:colOff>885825</xdr:colOff>
      <xdr:row>137</xdr:row>
      <xdr:rowOff>0</xdr:rowOff>
    </xdr:to>
    <xdr:sp>
      <xdr:nvSpPr>
        <xdr:cNvPr id="41" name="Rectangle 70"/>
        <xdr:cNvSpPr>
          <a:spLocks/>
        </xdr:cNvSpPr>
      </xdr:nvSpPr>
      <xdr:spPr>
        <a:xfrm>
          <a:off x="5219700" y="2942272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5</xdr:col>
      <xdr:colOff>914400</xdr:colOff>
      <xdr:row>136</xdr:row>
      <xdr:rowOff>0</xdr:rowOff>
    </xdr:from>
    <xdr:to>
      <xdr:col>6</xdr:col>
      <xdr:colOff>76200</xdr:colOff>
      <xdr:row>137</xdr:row>
      <xdr:rowOff>0</xdr:rowOff>
    </xdr:to>
    <xdr:sp>
      <xdr:nvSpPr>
        <xdr:cNvPr id="42" name="Rectangle 71"/>
        <xdr:cNvSpPr>
          <a:spLocks/>
        </xdr:cNvSpPr>
      </xdr:nvSpPr>
      <xdr:spPr>
        <a:xfrm>
          <a:off x="5476875" y="29422725"/>
          <a:ext cx="5143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5</xdr:col>
      <xdr:colOff>409575</xdr:colOff>
      <xdr:row>140</xdr:row>
      <xdr:rowOff>9525</xdr:rowOff>
    </xdr:from>
    <xdr:to>
      <xdr:col>5</xdr:col>
      <xdr:colOff>638175</xdr:colOff>
      <xdr:row>140</xdr:row>
      <xdr:rowOff>209550</xdr:rowOff>
    </xdr:to>
    <xdr:sp>
      <xdr:nvSpPr>
        <xdr:cNvPr id="43" name="Rectangle 72"/>
        <xdr:cNvSpPr>
          <a:spLocks/>
        </xdr:cNvSpPr>
      </xdr:nvSpPr>
      <xdr:spPr>
        <a:xfrm>
          <a:off x="4972050" y="30270450"/>
          <a:ext cx="228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409575</xdr:colOff>
      <xdr:row>136</xdr:row>
      <xdr:rowOff>0</xdr:rowOff>
    </xdr:from>
    <xdr:to>
      <xdr:col>5</xdr:col>
      <xdr:colOff>638175</xdr:colOff>
      <xdr:row>137</xdr:row>
      <xdr:rowOff>0</xdr:rowOff>
    </xdr:to>
    <xdr:sp>
      <xdr:nvSpPr>
        <xdr:cNvPr id="44" name="Rectangle 73"/>
        <xdr:cNvSpPr>
          <a:spLocks/>
        </xdr:cNvSpPr>
      </xdr:nvSpPr>
      <xdr:spPr>
        <a:xfrm>
          <a:off x="4972050" y="2942272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123825</xdr:colOff>
      <xdr:row>136</xdr:row>
      <xdr:rowOff>0</xdr:rowOff>
    </xdr:from>
    <xdr:to>
      <xdr:col>5</xdr:col>
      <xdr:colOff>352425</xdr:colOff>
      <xdr:row>137</xdr:row>
      <xdr:rowOff>0</xdr:rowOff>
    </xdr:to>
    <xdr:sp>
      <xdr:nvSpPr>
        <xdr:cNvPr id="45" name="Rectangle 74"/>
        <xdr:cNvSpPr>
          <a:spLocks/>
        </xdr:cNvSpPr>
      </xdr:nvSpPr>
      <xdr:spPr>
        <a:xfrm>
          <a:off x="4686300" y="2942272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5</xdr:col>
      <xdr:colOff>381000</xdr:colOff>
      <xdr:row>138</xdr:row>
      <xdr:rowOff>0</xdr:rowOff>
    </xdr:from>
    <xdr:to>
      <xdr:col>5</xdr:col>
      <xdr:colOff>609600</xdr:colOff>
      <xdr:row>138</xdr:row>
      <xdr:rowOff>209550</xdr:rowOff>
    </xdr:to>
    <xdr:sp>
      <xdr:nvSpPr>
        <xdr:cNvPr id="46" name="Rectangle 75"/>
        <xdr:cNvSpPr>
          <a:spLocks/>
        </xdr:cNvSpPr>
      </xdr:nvSpPr>
      <xdr:spPr>
        <a:xfrm>
          <a:off x="4943475" y="2984182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114300</xdr:colOff>
      <xdr:row>138</xdr:row>
      <xdr:rowOff>0</xdr:rowOff>
    </xdr:from>
    <xdr:to>
      <xdr:col>5</xdr:col>
      <xdr:colOff>342900</xdr:colOff>
      <xdr:row>138</xdr:row>
      <xdr:rowOff>209550</xdr:rowOff>
    </xdr:to>
    <xdr:sp>
      <xdr:nvSpPr>
        <xdr:cNvPr id="47" name="Rectangle 76"/>
        <xdr:cNvSpPr>
          <a:spLocks/>
        </xdr:cNvSpPr>
      </xdr:nvSpPr>
      <xdr:spPr>
        <a:xfrm>
          <a:off x="4676775" y="2984182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5</xdr:col>
      <xdr:colOff>123825</xdr:colOff>
      <xdr:row>140</xdr:row>
      <xdr:rowOff>9525</xdr:rowOff>
    </xdr:from>
    <xdr:to>
      <xdr:col>5</xdr:col>
      <xdr:colOff>371475</xdr:colOff>
      <xdr:row>140</xdr:row>
      <xdr:rowOff>209550</xdr:rowOff>
    </xdr:to>
    <xdr:sp>
      <xdr:nvSpPr>
        <xdr:cNvPr id="48" name="Rectangle 77"/>
        <xdr:cNvSpPr>
          <a:spLocks/>
        </xdr:cNvSpPr>
      </xdr:nvSpPr>
      <xdr:spPr>
        <a:xfrm>
          <a:off x="4686300" y="30270450"/>
          <a:ext cx="2476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409575</xdr:colOff>
      <xdr:row>142</xdr:row>
      <xdr:rowOff>9525</xdr:rowOff>
    </xdr:from>
    <xdr:to>
      <xdr:col>5</xdr:col>
      <xdr:colOff>638175</xdr:colOff>
      <xdr:row>142</xdr:row>
      <xdr:rowOff>209550</xdr:rowOff>
    </xdr:to>
    <xdr:sp>
      <xdr:nvSpPr>
        <xdr:cNvPr id="49" name="Rectangle 78"/>
        <xdr:cNvSpPr>
          <a:spLocks/>
        </xdr:cNvSpPr>
      </xdr:nvSpPr>
      <xdr:spPr>
        <a:xfrm>
          <a:off x="4972050" y="30689550"/>
          <a:ext cx="228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142</xdr:row>
      <xdr:rowOff>9525</xdr:rowOff>
    </xdr:from>
    <xdr:to>
      <xdr:col>5</xdr:col>
      <xdr:colOff>371475</xdr:colOff>
      <xdr:row>142</xdr:row>
      <xdr:rowOff>209550</xdr:rowOff>
    </xdr:to>
    <xdr:sp>
      <xdr:nvSpPr>
        <xdr:cNvPr id="50" name="Rectangle 79"/>
        <xdr:cNvSpPr>
          <a:spLocks/>
        </xdr:cNvSpPr>
      </xdr:nvSpPr>
      <xdr:spPr>
        <a:xfrm>
          <a:off x="4686300" y="30689550"/>
          <a:ext cx="2476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140</xdr:row>
      <xdr:rowOff>9525</xdr:rowOff>
    </xdr:from>
    <xdr:to>
      <xdr:col>14</xdr:col>
      <xdr:colOff>581025</xdr:colOff>
      <xdr:row>141</xdr:row>
      <xdr:rowOff>0</xdr:rowOff>
    </xdr:to>
    <xdr:sp>
      <xdr:nvSpPr>
        <xdr:cNvPr id="51" name="Rectangle 80"/>
        <xdr:cNvSpPr>
          <a:spLocks/>
        </xdr:cNvSpPr>
      </xdr:nvSpPr>
      <xdr:spPr>
        <a:xfrm>
          <a:off x="7648575" y="30270450"/>
          <a:ext cx="276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619125</xdr:colOff>
      <xdr:row>140</xdr:row>
      <xdr:rowOff>9525</xdr:rowOff>
    </xdr:from>
    <xdr:to>
      <xdr:col>15</xdr:col>
      <xdr:colOff>171450</xdr:colOff>
      <xdr:row>141</xdr:row>
      <xdr:rowOff>0</xdr:rowOff>
    </xdr:to>
    <xdr:sp>
      <xdr:nvSpPr>
        <xdr:cNvPr id="52" name="Rectangle 81"/>
        <xdr:cNvSpPr>
          <a:spLocks/>
        </xdr:cNvSpPr>
      </xdr:nvSpPr>
      <xdr:spPr>
        <a:xfrm>
          <a:off x="7962900" y="30270450"/>
          <a:ext cx="266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219075</xdr:colOff>
      <xdr:row>140</xdr:row>
      <xdr:rowOff>9525</xdr:rowOff>
    </xdr:from>
    <xdr:to>
      <xdr:col>15</xdr:col>
      <xdr:colOff>523875</xdr:colOff>
      <xdr:row>141</xdr:row>
      <xdr:rowOff>0</xdr:rowOff>
    </xdr:to>
    <xdr:sp>
      <xdr:nvSpPr>
        <xdr:cNvPr id="53" name="Rectangle 82"/>
        <xdr:cNvSpPr>
          <a:spLocks/>
        </xdr:cNvSpPr>
      </xdr:nvSpPr>
      <xdr:spPr>
        <a:xfrm>
          <a:off x="8277225" y="302704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571500</xdr:colOff>
      <xdr:row>140</xdr:row>
      <xdr:rowOff>9525</xdr:rowOff>
    </xdr:from>
    <xdr:to>
      <xdr:col>16</xdr:col>
      <xdr:colOff>123825</xdr:colOff>
      <xdr:row>141</xdr:row>
      <xdr:rowOff>0</xdr:rowOff>
    </xdr:to>
    <xdr:sp>
      <xdr:nvSpPr>
        <xdr:cNvPr id="54" name="Rectangle 83"/>
        <xdr:cNvSpPr>
          <a:spLocks/>
        </xdr:cNvSpPr>
      </xdr:nvSpPr>
      <xdr:spPr>
        <a:xfrm>
          <a:off x="8629650" y="30270450"/>
          <a:ext cx="11239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676275</xdr:colOff>
      <xdr:row>140</xdr:row>
      <xdr:rowOff>9525</xdr:rowOff>
    </xdr:from>
    <xdr:to>
      <xdr:col>14</xdr:col>
      <xdr:colOff>257175</xdr:colOff>
      <xdr:row>141</xdr:row>
      <xdr:rowOff>0</xdr:rowOff>
    </xdr:to>
    <xdr:sp>
      <xdr:nvSpPr>
        <xdr:cNvPr id="55" name="Rectangle 84"/>
        <xdr:cNvSpPr>
          <a:spLocks/>
        </xdr:cNvSpPr>
      </xdr:nvSpPr>
      <xdr:spPr>
        <a:xfrm>
          <a:off x="7343775" y="30270450"/>
          <a:ext cx="257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190500</xdr:colOff>
      <xdr:row>140</xdr:row>
      <xdr:rowOff>9525</xdr:rowOff>
    </xdr:from>
    <xdr:to>
      <xdr:col>16</xdr:col>
      <xdr:colOff>419100</xdr:colOff>
      <xdr:row>141</xdr:row>
      <xdr:rowOff>0</xdr:rowOff>
    </xdr:to>
    <xdr:sp>
      <xdr:nvSpPr>
        <xdr:cNvPr id="56" name="Rectangle 85"/>
        <xdr:cNvSpPr>
          <a:spLocks/>
        </xdr:cNvSpPr>
      </xdr:nvSpPr>
      <xdr:spPr>
        <a:xfrm>
          <a:off x="9820275" y="30270450"/>
          <a:ext cx="228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140</xdr:row>
      <xdr:rowOff>9525</xdr:rowOff>
    </xdr:from>
    <xdr:to>
      <xdr:col>16</xdr:col>
      <xdr:colOff>685800</xdr:colOff>
      <xdr:row>141</xdr:row>
      <xdr:rowOff>0</xdr:rowOff>
    </xdr:to>
    <xdr:sp>
      <xdr:nvSpPr>
        <xdr:cNvPr id="57" name="Rectangle 86"/>
        <xdr:cNvSpPr>
          <a:spLocks/>
        </xdr:cNvSpPr>
      </xdr:nvSpPr>
      <xdr:spPr>
        <a:xfrm>
          <a:off x="10077450" y="30270450"/>
          <a:ext cx="238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222</xdr:row>
      <xdr:rowOff>0</xdr:rowOff>
    </xdr:from>
    <xdr:to>
      <xdr:col>14</xdr:col>
      <xdr:colOff>0</xdr:colOff>
      <xdr:row>222</xdr:row>
      <xdr:rowOff>0</xdr:rowOff>
    </xdr:to>
    <xdr:sp>
      <xdr:nvSpPr>
        <xdr:cNvPr id="58" name="Line 87"/>
        <xdr:cNvSpPr>
          <a:spLocks/>
        </xdr:cNvSpPr>
      </xdr:nvSpPr>
      <xdr:spPr>
        <a:xfrm>
          <a:off x="7343775" y="47786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222</xdr:row>
      <xdr:rowOff>0</xdr:rowOff>
    </xdr:from>
    <xdr:to>
      <xdr:col>14</xdr:col>
      <xdr:colOff>0</xdr:colOff>
      <xdr:row>222</xdr:row>
      <xdr:rowOff>0</xdr:rowOff>
    </xdr:to>
    <xdr:sp>
      <xdr:nvSpPr>
        <xdr:cNvPr id="59" name="Line 88"/>
        <xdr:cNvSpPr>
          <a:spLocks/>
        </xdr:cNvSpPr>
      </xdr:nvSpPr>
      <xdr:spPr>
        <a:xfrm>
          <a:off x="7343775" y="47786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657225</xdr:colOff>
      <xdr:row>215</xdr:row>
      <xdr:rowOff>0</xdr:rowOff>
    </xdr:from>
    <xdr:to>
      <xdr:col>5</xdr:col>
      <xdr:colOff>885825</xdr:colOff>
      <xdr:row>216</xdr:row>
      <xdr:rowOff>0</xdr:rowOff>
    </xdr:to>
    <xdr:sp>
      <xdr:nvSpPr>
        <xdr:cNvPr id="60" name="Rectangle 89"/>
        <xdr:cNvSpPr>
          <a:spLocks/>
        </xdr:cNvSpPr>
      </xdr:nvSpPr>
      <xdr:spPr>
        <a:xfrm>
          <a:off x="5219700" y="4632007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5</xdr:col>
      <xdr:colOff>914400</xdr:colOff>
      <xdr:row>215</xdr:row>
      <xdr:rowOff>0</xdr:rowOff>
    </xdr:from>
    <xdr:to>
      <xdr:col>6</xdr:col>
      <xdr:colOff>76200</xdr:colOff>
      <xdr:row>216</xdr:row>
      <xdr:rowOff>0</xdr:rowOff>
    </xdr:to>
    <xdr:sp>
      <xdr:nvSpPr>
        <xdr:cNvPr id="61" name="Rectangle 90"/>
        <xdr:cNvSpPr>
          <a:spLocks/>
        </xdr:cNvSpPr>
      </xdr:nvSpPr>
      <xdr:spPr>
        <a:xfrm>
          <a:off x="5476875" y="46320075"/>
          <a:ext cx="5143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5</xdr:col>
      <xdr:colOff>409575</xdr:colOff>
      <xdr:row>219</xdr:row>
      <xdr:rowOff>9525</xdr:rowOff>
    </xdr:from>
    <xdr:to>
      <xdr:col>5</xdr:col>
      <xdr:colOff>638175</xdr:colOff>
      <xdr:row>219</xdr:row>
      <xdr:rowOff>209550</xdr:rowOff>
    </xdr:to>
    <xdr:sp>
      <xdr:nvSpPr>
        <xdr:cNvPr id="62" name="Rectangle 91"/>
        <xdr:cNvSpPr>
          <a:spLocks/>
        </xdr:cNvSpPr>
      </xdr:nvSpPr>
      <xdr:spPr>
        <a:xfrm>
          <a:off x="4972050" y="47167800"/>
          <a:ext cx="228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409575</xdr:colOff>
      <xdr:row>215</xdr:row>
      <xdr:rowOff>0</xdr:rowOff>
    </xdr:from>
    <xdr:to>
      <xdr:col>5</xdr:col>
      <xdr:colOff>638175</xdr:colOff>
      <xdr:row>216</xdr:row>
      <xdr:rowOff>0</xdr:rowOff>
    </xdr:to>
    <xdr:sp>
      <xdr:nvSpPr>
        <xdr:cNvPr id="63" name="Rectangle 92"/>
        <xdr:cNvSpPr>
          <a:spLocks/>
        </xdr:cNvSpPr>
      </xdr:nvSpPr>
      <xdr:spPr>
        <a:xfrm>
          <a:off x="4972050" y="4632007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123825</xdr:colOff>
      <xdr:row>215</xdr:row>
      <xdr:rowOff>0</xdr:rowOff>
    </xdr:from>
    <xdr:to>
      <xdr:col>5</xdr:col>
      <xdr:colOff>352425</xdr:colOff>
      <xdr:row>216</xdr:row>
      <xdr:rowOff>0</xdr:rowOff>
    </xdr:to>
    <xdr:sp>
      <xdr:nvSpPr>
        <xdr:cNvPr id="64" name="Rectangle 93"/>
        <xdr:cNvSpPr>
          <a:spLocks/>
        </xdr:cNvSpPr>
      </xdr:nvSpPr>
      <xdr:spPr>
        <a:xfrm>
          <a:off x="4686300" y="4632007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5</xdr:col>
      <xdr:colOff>381000</xdr:colOff>
      <xdr:row>217</xdr:row>
      <xdr:rowOff>0</xdr:rowOff>
    </xdr:from>
    <xdr:to>
      <xdr:col>5</xdr:col>
      <xdr:colOff>609600</xdr:colOff>
      <xdr:row>217</xdr:row>
      <xdr:rowOff>209550</xdr:rowOff>
    </xdr:to>
    <xdr:sp>
      <xdr:nvSpPr>
        <xdr:cNvPr id="65" name="Rectangle 94"/>
        <xdr:cNvSpPr>
          <a:spLocks/>
        </xdr:cNvSpPr>
      </xdr:nvSpPr>
      <xdr:spPr>
        <a:xfrm>
          <a:off x="4943475" y="4673917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114300</xdr:colOff>
      <xdr:row>217</xdr:row>
      <xdr:rowOff>0</xdr:rowOff>
    </xdr:from>
    <xdr:to>
      <xdr:col>5</xdr:col>
      <xdr:colOff>342900</xdr:colOff>
      <xdr:row>217</xdr:row>
      <xdr:rowOff>209550</xdr:rowOff>
    </xdr:to>
    <xdr:sp>
      <xdr:nvSpPr>
        <xdr:cNvPr id="66" name="Rectangle 95"/>
        <xdr:cNvSpPr>
          <a:spLocks/>
        </xdr:cNvSpPr>
      </xdr:nvSpPr>
      <xdr:spPr>
        <a:xfrm>
          <a:off x="4676775" y="4673917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5</xdr:col>
      <xdr:colOff>123825</xdr:colOff>
      <xdr:row>219</xdr:row>
      <xdr:rowOff>9525</xdr:rowOff>
    </xdr:from>
    <xdr:to>
      <xdr:col>5</xdr:col>
      <xdr:colOff>371475</xdr:colOff>
      <xdr:row>219</xdr:row>
      <xdr:rowOff>209550</xdr:rowOff>
    </xdr:to>
    <xdr:sp>
      <xdr:nvSpPr>
        <xdr:cNvPr id="67" name="Rectangle 96"/>
        <xdr:cNvSpPr>
          <a:spLocks/>
        </xdr:cNvSpPr>
      </xdr:nvSpPr>
      <xdr:spPr>
        <a:xfrm>
          <a:off x="4686300" y="47167800"/>
          <a:ext cx="2476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409575</xdr:colOff>
      <xdr:row>221</xdr:row>
      <xdr:rowOff>9525</xdr:rowOff>
    </xdr:from>
    <xdr:to>
      <xdr:col>5</xdr:col>
      <xdr:colOff>638175</xdr:colOff>
      <xdr:row>221</xdr:row>
      <xdr:rowOff>209550</xdr:rowOff>
    </xdr:to>
    <xdr:sp>
      <xdr:nvSpPr>
        <xdr:cNvPr id="68" name="Rectangle 97"/>
        <xdr:cNvSpPr>
          <a:spLocks/>
        </xdr:cNvSpPr>
      </xdr:nvSpPr>
      <xdr:spPr>
        <a:xfrm>
          <a:off x="4972050" y="47586900"/>
          <a:ext cx="228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221</xdr:row>
      <xdr:rowOff>9525</xdr:rowOff>
    </xdr:from>
    <xdr:to>
      <xdr:col>5</xdr:col>
      <xdr:colOff>371475</xdr:colOff>
      <xdr:row>221</xdr:row>
      <xdr:rowOff>209550</xdr:rowOff>
    </xdr:to>
    <xdr:sp>
      <xdr:nvSpPr>
        <xdr:cNvPr id="69" name="Rectangle 98"/>
        <xdr:cNvSpPr>
          <a:spLocks/>
        </xdr:cNvSpPr>
      </xdr:nvSpPr>
      <xdr:spPr>
        <a:xfrm>
          <a:off x="4686300" y="47586900"/>
          <a:ext cx="2476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219</xdr:row>
      <xdr:rowOff>9525</xdr:rowOff>
    </xdr:from>
    <xdr:to>
      <xdr:col>14</xdr:col>
      <xdr:colOff>581025</xdr:colOff>
      <xdr:row>220</xdr:row>
      <xdr:rowOff>0</xdr:rowOff>
    </xdr:to>
    <xdr:sp>
      <xdr:nvSpPr>
        <xdr:cNvPr id="70" name="Rectangle 99"/>
        <xdr:cNvSpPr>
          <a:spLocks/>
        </xdr:cNvSpPr>
      </xdr:nvSpPr>
      <xdr:spPr>
        <a:xfrm>
          <a:off x="7648575" y="47167800"/>
          <a:ext cx="276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619125</xdr:colOff>
      <xdr:row>219</xdr:row>
      <xdr:rowOff>9525</xdr:rowOff>
    </xdr:from>
    <xdr:to>
      <xdr:col>15</xdr:col>
      <xdr:colOff>171450</xdr:colOff>
      <xdr:row>220</xdr:row>
      <xdr:rowOff>0</xdr:rowOff>
    </xdr:to>
    <xdr:sp>
      <xdr:nvSpPr>
        <xdr:cNvPr id="71" name="Rectangle 100"/>
        <xdr:cNvSpPr>
          <a:spLocks/>
        </xdr:cNvSpPr>
      </xdr:nvSpPr>
      <xdr:spPr>
        <a:xfrm>
          <a:off x="7962900" y="47167800"/>
          <a:ext cx="266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219075</xdr:colOff>
      <xdr:row>219</xdr:row>
      <xdr:rowOff>9525</xdr:rowOff>
    </xdr:from>
    <xdr:to>
      <xdr:col>15</xdr:col>
      <xdr:colOff>523875</xdr:colOff>
      <xdr:row>220</xdr:row>
      <xdr:rowOff>0</xdr:rowOff>
    </xdr:to>
    <xdr:sp>
      <xdr:nvSpPr>
        <xdr:cNvPr id="72" name="Rectangle 101"/>
        <xdr:cNvSpPr>
          <a:spLocks/>
        </xdr:cNvSpPr>
      </xdr:nvSpPr>
      <xdr:spPr>
        <a:xfrm>
          <a:off x="8277225" y="4716780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571500</xdr:colOff>
      <xdr:row>219</xdr:row>
      <xdr:rowOff>9525</xdr:rowOff>
    </xdr:from>
    <xdr:to>
      <xdr:col>16</xdr:col>
      <xdr:colOff>123825</xdr:colOff>
      <xdr:row>220</xdr:row>
      <xdr:rowOff>0</xdr:rowOff>
    </xdr:to>
    <xdr:sp>
      <xdr:nvSpPr>
        <xdr:cNvPr id="73" name="Rectangle 102"/>
        <xdr:cNvSpPr>
          <a:spLocks/>
        </xdr:cNvSpPr>
      </xdr:nvSpPr>
      <xdr:spPr>
        <a:xfrm>
          <a:off x="8629650" y="47167800"/>
          <a:ext cx="11239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676275</xdr:colOff>
      <xdr:row>219</xdr:row>
      <xdr:rowOff>9525</xdr:rowOff>
    </xdr:from>
    <xdr:to>
      <xdr:col>14</xdr:col>
      <xdr:colOff>257175</xdr:colOff>
      <xdr:row>220</xdr:row>
      <xdr:rowOff>0</xdr:rowOff>
    </xdr:to>
    <xdr:sp>
      <xdr:nvSpPr>
        <xdr:cNvPr id="74" name="Rectangle 103"/>
        <xdr:cNvSpPr>
          <a:spLocks/>
        </xdr:cNvSpPr>
      </xdr:nvSpPr>
      <xdr:spPr>
        <a:xfrm>
          <a:off x="7343775" y="47167800"/>
          <a:ext cx="257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190500</xdr:colOff>
      <xdr:row>219</xdr:row>
      <xdr:rowOff>9525</xdr:rowOff>
    </xdr:from>
    <xdr:to>
      <xdr:col>16</xdr:col>
      <xdr:colOff>419100</xdr:colOff>
      <xdr:row>220</xdr:row>
      <xdr:rowOff>0</xdr:rowOff>
    </xdr:to>
    <xdr:sp>
      <xdr:nvSpPr>
        <xdr:cNvPr id="75" name="Rectangle 104"/>
        <xdr:cNvSpPr>
          <a:spLocks/>
        </xdr:cNvSpPr>
      </xdr:nvSpPr>
      <xdr:spPr>
        <a:xfrm>
          <a:off x="9820275" y="47167800"/>
          <a:ext cx="228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219</xdr:row>
      <xdr:rowOff>9525</xdr:rowOff>
    </xdr:from>
    <xdr:to>
      <xdr:col>16</xdr:col>
      <xdr:colOff>685800</xdr:colOff>
      <xdr:row>220</xdr:row>
      <xdr:rowOff>0</xdr:rowOff>
    </xdr:to>
    <xdr:sp>
      <xdr:nvSpPr>
        <xdr:cNvPr id="76" name="Rectangle 105"/>
        <xdr:cNvSpPr>
          <a:spLocks/>
        </xdr:cNvSpPr>
      </xdr:nvSpPr>
      <xdr:spPr>
        <a:xfrm>
          <a:off x="10077450" y="47167800"/>
          <a:ext cx="238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287</xdr:row>
      <xdr:rowOff>0</xdr:rowOff>
    </xdr:from>
    <xdr:to>
      <xdr:col>14</xdr:col>
      <xdr:colOff>0</xdr:colOff>
      <xdr:row>287</xdr:row>
      <xdr:rowOff>0</xdr:rowOff>
    </xdr:to>
    <xdr:sp>
      <xdr:nvSpPr>
        <xdr:cNvPr id="77" name="Line 209"/>
        <xdr:cNvSpPr>
          <a:spLocks/>
        </xdr:cNvSpPr>
      </xdr:nvSpPr>
      <xdr:spPr>
        <a:xfrm>
          <a:off x="7343775" y="61674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287</xdr:row>
      <xdr:rowOff>0</xdr:rowOff>
    </xdr:from>
    <xdr:to>
      <xdr:col>14</xdr:col>
      <xdr:colOff>0</xdr:colOff>
      <xdr:row>287</xdr:row>
      <xdr:rowOff>0</xdr:rowOff>
    </xdr:to>
    <xdr:sp>
      <xdr:nvSpPr>
        <xdr:cNvPr id="78" name="Line 210"/>
        <xdr:cNvSpPr>
          <a:spLocks/>
        </xdr:cNvSpPr>
      </xdr:nvSpPr>
      <xdr:spPr>
        <a:xfrm>
          <a:off x="7343775" y="61674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657225</xdr:colOff>
      <xdr:row>280</xdr:row>
      <xdr:rowOff>0</xdr:rowOff>
    </xdr:from>
    <xdr:to>
      <xdr:col>5</xdr:col>
      <xdr:colOff>885825</xdr:colOff>
      <xdr:row>281</xdr:row>
      <xdr:rowOff>0</xdr:rowOff>
    </xdr:to>
    <xdr:sp>
      <xdr:nvSpPr>
        <xdr:cNvPr id="79" name="Rectangle 211"/>
        <xdr:cNvSpPr>
          <a:spLocks/>
        </xdr:cNvSpPr>
      </xdr:nvSpPr>
      <xdr:spPr>
        <a:xfrm>
          <a:off x="5219700" y="6020752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5</xdr:col>
      <xdr:colOff>914400</xdr:colOff>
      <xdr:row>280</xdr:row>
      <xdr:rowOff>0</xdr:rowOff>
    </xdr:from>
    <xdr:to>
      <xdr:col>6</xdr:col>
      <xdr:colOff>76200</xdr:colOff>
      <xdr:row>281</xdr:row>
      <xdr:rowOff>0</xdr:rowOff>
    </xdr:to>
    <xdr:sp>
      <xdr:nvSpPr>
        <xdr:cNvPr id="80" name="Rectangle 212"/>
        <xdr:cNvSpPr>
          <a:spLocks/>
        </xdr:cNvSpPr>
      </xdr:nvSpPr>
      <xdr:spPr>
        <a:xfrm>
          <a:off x="5476875" y="60207525"/>
          <a:ext cx="5143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5</xdr:col>
      <xdr:colOff>409575</xdr:colOff>
      <xdr:row>284</xdr:row>
      <xdr:rowOff>9525</xdr:rowOff>
    </xdr:from>
    <xdr:to>
      <xdr:col>5</xdr:col>
      <xdr:colOff>638175</xdr:colOff>
      <xdr:row>284</xdr:row>
      <xdr:rowOff>209550</xdr:rowOff>
    </xdr:to>
    <xdr:sp>
      <xdr:nvSpPr>
        <xdr:cNvPr id="81" name="Rectangle 213"/>
        <xdr:cNvSpPr>
          <a:spLocks/>
        </xdr:cNvSpPr>
      </xdr:nvSpPr>
      <xdr:spPr>
        <a:xfrm>
          <a:off x="4972050" y="61055250"/>
          <a:ext cx="228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5</xdr:col>
      <xdr:colOff>409575</xdr:colOff>
      <xdr:row>280</xdr:row>
      <xdr:rowOff>0</xdr:rowOff>
    </xdr:from>
    <xdr:to>
      <xdr:col>5</xdr:col>
      <xdr:colOff>638175</xdr:colOff>
      <xdr:row>281</xdr:row>
      <xdr:rowOff>0</xdr:rowOff>
    </xdr:to>
    <xdr:sp>
      <xdr:nvSpPr>
        <xdr:cNvPr id="82" name="Rectangle 214"/>
        <xdr:cNvSpPr>
          <a:spLocks/>
        </xdr:cNvSpPr>
      </xdr:nvSpPr>
      <xdr:spPr>
        <a:xfrm>
          <a:off x="4972050" y="6020752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123825</xdr:colOff>
      <xdr:row>280</xdr:row>
      <xdr:rowOff>0</xdr:rowOff>
    </xdr:from>
    <xdr:to>
      <xdr:col>5</xdr:col>
      <xdr:colOff>352425</xdr:colOff>
      <xdr:row>281</xdr:row>
      <xdr:rowOff>0</xdr:rowOff>
    </xdr:to>
    <xdr:sp>
      <xdr:nvSpPr>
        <xdr:cNvPr id="83" name="Rectangle 215"/>
        <xdr:cNvSpPr>
          <a:spLocks/>
        </xdr:cNvSpPr>
      </xdr:nvSpPr>
      <xdr:spPr>
        <a:xfrm>
          <a:off x="4686300" y="6020752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5</xdr:col>
      <xdr:colOff>381000</xdr:colOff>
      <xdr:row>282</xdr:row>
      <xdr:rowOff>0</xdr:rowOff>
    </xdr:from>
    <xdr:to>
      <xdr:col>5</xdr:col>
      <xdr:colOff>609600</xdr:colOff>
      <xdr:row>282</xdr:row>
      <xdr:rowOff>209550</xdr:rowOff>
    </xdr:to>
    <xdr:sp>
      <xdr:nvSpPr>
        <xdr:cNvPr id="84" name="Rectangle 216"/>
        <xdr:cNvSpPr>
          <a:spLocks/>
        </xdr:cNvSpPr>
      </xdr:nvSpPr>
      <xdr:spPr>
        <a:xfrm>
          <a:off x="4943475" y="6062662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114300</xdr:colOff>
      <xdr:row>282</xdr:row>
      <xdr:rowOff>0</xdr:rowOff>
    </xdr:from>
    <xdr:to>
      <xdr:col>5</xdr:col>
      <xdr:colOff>342900</xdr:colOff>
      <xdr:row>282</xdr:row>
      <xdr:rowOff>209550</xdr:rowOff>
    </xdr:to>
    <xdr:sp>
      <xdr:nvSpPr>
        <xdr:cNvPr id="85" name="Rectangle 217"/>
        <xdr:cNvSpPr>
          <a:spLocks/>
        </xdr:cNvSpPr>
      </xdr:nvSpPr>
      <xdr:spPr>
        <a:xfrm>
          <a:off x="4676775" y="6062662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5</xdr:col>
      <xdr:colOff>123825</xdr:colOff>
      <xdr:row>284</xdr:row>
      <xdr:rowOff>9525</xdr:rowOff>
    </xdr:from>
    <xdr:to>
      <xdr:col>5</xdr:col>
      <xdr:colOff>371475</xdr:colOff>
      <xdr:row>284</xdr:row>
      <xdr:rowOff>209550</xdr:rowOff>
    </xdr:to>
    <xdr:sp>
      <xdr:nvSpPr>
        <xdr:cNvPr id="86" name="Rectangle 218"/>
        <xdr:cNvSpPr>
          <a:spLocks/>
        </xdr:cNvSpPr>
      </xdr:nvSpPr>
      <xdr:spPr>
        <a:xfrm>
          <a:off x="4686300" y="61055250"/>
          <a:ext cx="2476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5</xdr:col>
      <xdr:colOff>409575</xdr:colOff>
      <xdr:row>286</xdr:row>
      <xdr:rowOff>9525</xdr:rowOff>
    </xdr:from>
    <xdr:to>
      <xdr:col>5</xdr:col>
      <xdr:colOff>638175</xdr:colOff>
      <xdr:row>286</xdr:row>
      <xdr:rowOff>209550</xdr:rowOff>
    </xdr:to>
    <xdr:sp>
      <xdr:nvSpPr>
        <xdr:cNvPr id="87" name="Rectangle 219"/>
        <xdr:cNvSpPr>
          <a:spLocks/>
        </xdr:cNvSpPr>
      </xdr:nvSpPr>
      <xdr:spPr>
        <a:xfrm>
          <a:off x="4972050" y="61474350"/>
          <a:ext cx="228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286</xdr:row>
      <xdr:rowOff>9525</xdr:rowOff>
    </xdr:from>
    <xdr:to>
      <xdr:col>5</xdr:col>
      <xdr:colOff>371475</xdr:colOff>
      <xdr:row>286</xdr:row>
      <xdr:rowOff>209550</xdr:rowOff>
    </xdr:to>
    <xdr:sp>
      <xdr:nvSpPr>
        <xdr:cNvPr id="88" name="Rectangle 220"/>
        <xdr:cNvSpPr>
          <a:spLocks/>
        </xdr:cNvSpPr>
      </xdr:nvSpPr>
      <xdr:spPr>
        <a:xfrm>
          <a:off x="4686300" y="61474350"/>
          <a:ext cx="2476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284</xdr:row>
      <xdr:rowOff>9525</xdr:rowOff>
    </xdr:from>
    <xdr:to>
      <xdr:col>14</xdr:col>
      <xdr:colOff>581025</xdr:colOff>
      <xdr:row>285</xdr:row>
      <xdr:rowOff>0</xdr:rowOff>
    </xdr:to>
    <xdr:sp>
      <xdr:nvSpPr>
        <xdr:cNvPr id="89" name="Rectangle 221"/>
        <xdr:cNvSpPr>
          <a:spLocks/>
        </xdr:cNvSpPr>
      </xdr:nvSpPr>
      <xdr:spPr>
        <a:xfrm>
          <a:off x="7648575" y="61055250"/>
          <a:ext cx="276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619125</xdr:colOff>
      <xdr:row>284</xdr:row>
      <xdr:rowOff>9525</xdr:rowOff>
    </xdr:from>
    <xdr:to>
      <xdr:col>15</xdr:col>
      <xdr:colOff>171450</xdr:colOff>
      <xdr:row>285</xdr:row>
      <xdr:rowOff>0</xdr:rowOff>
    </xdr:to>
    <xdr:sp>
      <xdr:nvSpPr>
        <xdr:cNvPr id="90" name="Rectangle 222"/>
        <xdr:cNvSpPr>
          <a:spLocks/>
        </xdr:cNvSpPr>
      </xdr:nvSpPr>
      <xdr:spPr>
        <a:xfrm>
          <a:off x="7962900" y="61055250"/>
          <a:ext cx="266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219075</xdr:colOff>
      <xdr:row>284</xdr:row>
      <xdr:rowOff>9525</xdr:rowOff>
    </xdr:from>
    <xdr:to>
      <xdr:col>15</xdr:col>
      <xdr:colOff>523875</xdr:colOff>
      <xdr:row>285</xdr:row>
      <xdr:rowOff>0</xdr:rowOff>
    </xdr:to>
    <xdr:sp>
      <xdr:nvSpPr>
        <xdr:cNvPr id="91" name="Rectangle 223"/>
        <xdr:cNvSpPr>
          <a:spLocks/>
        </xdr:cNvSpPr>
      </xdr:nvSpPr>
      <xdr:spPr>
        <a:xfrm>
          <a:off x="8277225" y="610552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571500</xdr:colOff>
      <xdr:row>284</xdr:row>
      <xdr:rowOff>9525</xdr:rowOff>
    </xdr:from>
    <xdr:to>
      <xdr:col>16</xdr:col>
      <xdr:colOff>123825</xdr:colOff>
      <xdr:row>285</xdr:row>
      <xdr:rowOff>0</xdr:rowOff>
    </xdr:to>
    <xdr:sp>
      <xdr:nvSpPr>
        <xdr:cNvPr id="92" name="Rectangle 224"/>
        <xdr:cNvSpPr>
          <a:spLocks/>
        </xdr:cNvSpPr>
      </xdr:nvSpPr>
      <xdr:spPr>
        <a:xfrm>
          <a:off x="8629650" y="61055250"/>
          <a:ext cx="11239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676275</xdr:colOff>
      <xdr:row>284</xdr:row>
      <xdr:rowOff>9525</xdr:rowOff>
    </xdr:from>
    <xdr:to>
      <xdr:col>14</xdr:col>
      <xdr:colOff>257175</xdr:colOff>
      <xdr:row>285</xdr:row>
      <xdr:rowOff>0</xdr:rowOff>
    </xdr:to>
    <xdr:sp>
      <xdr:nvSpPr>
        <xdr:cNvPr id="93" name="Rectangle 225"/>
        <xdr:cNvSpPr>
          <a:spLocks/>
        </xdr:cNvSpPr>
      </xdr:nvSpPr>
      <xdr:spPr>
        <a:xfrm>
          <a:off x="7343775" y="61055250"/>
          <a:ext cx="257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190500</xdr:colOff>
      <xdr:row>284</xdr:row>
      <xdr:rowOff>9525</xdr:rowOff>
    </xdr:from>
    <xdr:to>
      <xdr:col>16</xdr:col>
      <xdr:colOff>419100</xdr:colOff>
      <xdr:row>285</xdr:row>
      <xdr:rowOff>0</xdr:rowOff>
    </xdr:to>
    <xdr:sp>
      <xdr:nvSpPr>
        <xdr:cNvPr id="94" name="Rectangle 226"/>
        <xdr:cNvSpPr>
          <a:spLocks/>
        </xdr:cNvSpPr>
      </xdr:nvSpPr>
      <xdr:spPr>
        <a:xfrm>
          <a:off x="9820275" y="61055250"/>
          <a:ext cx="228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284</xdr:row>
      <xdr:rowOff>9525</xdr:rowOff>
    </xdr:from>
    <xdr:to>
      <xdr:col>16</xdr:col>
      <xdr:colOff>685800</xdr:colOff>
      <xdr:row>285</xdr:row>
      <xdr:rowOff>0</xdr:rowOff>
    </xdr:to>
    <xdr:sp>
      <xdr:nvSpPr>
        <xdr:cNvPr id="95" name="Rectangle 227"/>
        <xdr:cNvSpPr>
          <a:spLocks/>
        </xdr:cNvSpPr>
      </xdr:nvSpPr>
      <xdr:spPr>
        <a:xfrm>
          <a:off x="10077450" y="61055250"/>
          <a:ext cx="238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351</xdr:row>
      <xdr:rowOff>0</xdr:rowOff>
    </xdr:from>
    <xdr:to>
      <xdr:col>14</xdr:col>
      <xdr:colOff>0</xdr:colOff>
      <xdr:row>351</xdr:row>
      <xdr:rowOff>0</xdr:rowOff>
    </xdr:to>
    <xdr:sp>
      <xdr:nvSpPr>
        <xdr:cNvPr id="96" name="Line 228"/>
        <xdr:cNvSpPr>
          <a:spLocks/>
        </xdr:cNvSpPr>
      </xdr:nvSpPr>
      <xdr:spPr>
        <a:xfrm>
          <a:off x="7343775" y="753141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351</xdr:row>
      <xdr:rowOff>0</xdr:rowOff>
    </xdr:from>
    <xdr:to>
      <xdr:col>14</xdr:col>
      <xdr:colOff>0</xdr:colOff>
      <xdr:row>351</xdr:row>
      <xdr:rowOff>0</xdr:rowOff>
    </xdr:to>
    <xdr:sp>
      <xdr:nvSpPr>
        <xdr:cNvPr id="97" name="Line 229"/>
        <xdr:cNvSpPr>
          <a:spLocks/>
        </xdr:cNvSpPr>
      </xdr:nvSpPr>
      <xdr:spPr>
        <a:xfrm>
          <a:off x="7343775" y="753141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657225</xdr:colOff>
      <xdr:row>344</xdr:row>
      <xdr:rowOff>0</xdr:rowOff>
    </xdr:from>
    <xdr:to>
      <xdr:col>5</xdr:col>
      <xdr:colOff>885825</xdr:colOff>
      <xdr:row>345</xdr:row>
      <xdr:rowOff>0</xdr:rowOff>
    </xdr:to>
    <xdr:sp>
      <xdr:nvSpPr>
        <xdr:cNvPr id="98" name="Rectangle 230"/>
        <xdr:cNvSpPr>
          <a:spLocks/>
        </xdr:cNvSpPr>
      </xdr:nvSpPr>
      <xdr:spPr>
        <a:xfrm>
          <a:off x="5219700" y="7384732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5</xdr:col>
      <xdr:colOff>914400</xdr:colOff>
      <xdr:row>344</xdr:row>
      <xdr:rowOff>0</xdr:rowOff>
    </xdr:from>
    <xdr:to>
      <xdr:col>6</xdr:col>
      <xdr:colOff>76200</xdr:colOff>
      <xdr:row>345</xdr:row>
      <xdr:rowOff>0</xdr:rowOff>
    </xdr:to>
    <xdr:sp>
      <xdr:nvSpPr>
        <xdr:cNvPr id="99" name="Rectangle 231"/>
        <xdr:cNvSpPr>
          <a:spLocks/>
        </xdr:cNvSpPr>
      </xdr:nvSpPr>
      <xdr:spPr>
        <a:xfrm>
          <a:off x="5476875" y="73847325"/>
          <a:ext cx="5143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5</xdr:col>
      <xdr:colOff>409575</xdr:colOff>
      <xdr:row>348</xdr:row>
      <xdr:rowOff>9525</xdr:rowOff>
    </xdr:from>
    <xdr:to>
      <xdr:col>5</xdr:col>
      <xdr:colOff>638175</xdr:colOff>
      <xdr:row>348</xdr:row>
      <xdr:rowOff>209550</xdr:rowOff>
    </xdr:to>
    <xdr:sp>
      <xdr:nvSpPr>
        <xdr:cNvPr id="100" name="Rectangle 232"/>
        <xdr:cNvSpPr>
          <a:spLocks/>
        </xdr:cNvSpPr>
      </xdr:nvSpPr>
      <xdr:spPr>
        <a:xfrm>
          <a:off x="4972050" y="74695050"/>
          <a:ext cx="228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5</xdr:col>
      <xdr:colOff>409575</xdr:colOff>
      <xdr:row>344</xdr:row>
      <xdr:rowOff>0</xdr:rowOff>
    </xdr:from>
    <xdr:to>
      <xdr:col>5</xdr:col>
      <xdr:colOff>638175</xdr:colOff>
      <xdr:row>345</xdr:row>
      <xdr:rowOff>0</xdr:rowOff>
    </xdr:to>
    <xdr:sp>
      <xdr:nvSpPr>
        <xdr:cNvPr id="101" name="Rectangle 233"/>
        <xdr:cNvSpPr>
          <a:spLocks/>
        </xdr:cNvSpPr>
      </xdr:nvSpPr>
      <xdr:spPr>
        <a:xfrm>
          <a:off x="4972050" y="7384732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123825</xdr:colOff>
      <xdr:row>344</xdr:row>
      <xdr:rowOff>0</xdr:rowOff>
    </xdr:from>
    <xdr:to>
      <xdr:col>5</xdr:col>
      <xdr:colOff>352425</xdr:colOff>
      <xdr:row>345</xdr:row>
      <xdr:rowOff>0</xdr:rowOff>
    </xdr:to>
    <xdr:sp>
      <xdr:nvSpPr>
        <xdr:cNvPr id="102" name="Rectangle 234"/>
        <xdr:cNvSpPr>
          <a:spLocks/>
        </xdr:cNvSpPr>
      </xdr:nvSpPr>
      <xdr:spPr>
        <a:xfrm>
          <a:off x="4686300" y="7384732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5</xdr:col>
      <xdr:colOff>381000</xdr:colOff>
      <xdr:row>346</xdr:row>
      <xdr:rowOff>0</xdr:rowOff>
    </xdr:from>
    <xdr:to>
      <xdr:col>5</xdr:col>
      <xdr:colOff>609600</xdr:colOff>
      <xdr:row>346</xdr:row>
      <xdr:rowOff>209550</xdr:rowOff>
    </xdr:to>
    <xdr:sp>
      <xdr:nvSpPr>
        <xdr:cNvPr id="103" name="Rectangle 235"/>
        <xdr:cNvSpPr>
          <a:spLocks/>
        </xdr:cNvSpPr>
      </xdr:nvSpPr>
      <xdr:spPr>
        <a:xfrm>
          <a:off x="4943475" y="7426642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114300</xdr:colOff>
      <xdr:row>346</xdr:row>
      <xdr:rowOff>0</xdr:rowOff>
    </xdr:from>
    <xdr:to>
      <xdr:col>5</xdr:col>
      <xdr:colOff>342900</xdr:colOff>
      <xdr:row>346</xdr:row>
      <xdr:rowOff>209550</xdr:rowOff>
    </xdr:to>
    <xdr:sp>
      <xdr:nvSpPr>
        <xdr:cNvPr id="104" name="Rectangle 236"/>
        <xdr:cNvSpPr>
          <a:spLocks/>
        </xdr:cNvSpPr>
      </xdr:nvSpPr>
      <xdr:spPr>
        <a:xfrm>
          <a:off x="4676775" y="7426642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5</xdr:col>
      <xdr:colOff>123825</xdr:colOff>
      <xdr:row>348</xdr:row>
      <xdr:rowOff>9525</xdr:rowOff>
    </xdr:from>
    <xdr:to>
      <xdr:col>5</xdr:col>
      <xdr:colOff>371475</xdr:colOff>
      <xdr:row>348</xdr:row>
      <xdr:rowOff>209550</xdr:rowOff>
    </xdr:to>
    <xdr:sp>
      <xdr:nvSpPr>
        <xdr:cNvPr id="105" name="Rectangle 237"/>
        <xdr:cNvSpPr>
          <a:spLocks/>
        </xdr:cNvSpPr>
      </xdr:nvSpPr>
      <xdr:spPr>
        <a:xfrm>
          <a:off x="4686300" y="74695050"/>
          <a:ext cx="2476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5</xdr:col>
      <xdr:colOff>409575</xdr:colOff>
      <xdr:row>350</xdr:row>
      <xdr:rowOff>9525</xdr:rowOff>
    </xdr:from>
    <xdr:to>
      <xdr:col>5</xdr:col>
      <xdr:colOff>638175</xdr:colOff>
      <xdr:row>350</xdr:row>
      <xdr:rowOff>209550</xdr:rowOff>
    </xdr:to>
    <xdr:sp>
      <xdr:nvSpPr>
        <xdr:cNvPr id="106" name="Rectangle 238"/>
        <xdr:cNvSpPr>
          <a:spLocks/>
        </xdr:cNvSpPr>
      </xdr:nvSpPr>
      <xdr:spPr>
        <a:xfrm>
          <a:off x="4972050" y="75114150"/>
          <a:ext cx="228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350</xdr:row>
      <xdr:rowOff>9525</xdr:rowOff>
    </xdr:from>
    <xdr:to>
      <xdr:col>5</xdr:col>
      <xdr:colOff>371475</xdr:colOff>
      <xdr:row>350</xdr:row>
      <xdr:rowOff>209550</xdr:rowOff>
    </xdr:to>
    <xdr:sp>
      <xdr:nvSpPr>
        <xdr:cNvPr id="107" name="Rectangle 239"/>
        <xdr:cNvSpPr>
          <a:spLocks/>
        </xdr:cNvSpPr>
      </xdr:nvSpPr>
      <xdr:spPr>
        <a:xfrm>
          <a:off x="4686300" y="75114150"/>
          <a:ext cx="2476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348</xdr:row>
      <xdr:rowOff>9525</xdr:rowOff>
    </xdr:from>
    <xdr:to>
      <xdr:col>14</xdr:col>
      <xdr:colOff>581025</xdr:colOff>
      <xdr:row>349</xdr:row>
      <xdr:rowOff>0</xdr:rowOff>
    </xdr:to>
    <xdr:sp>
      <xdr:nvSpPr>
        <xdr:cNvPr id="108" name="Rectangle 240"/>
        <xdr:cNvSpPr>
          <a:spLocks/>
        </xdr:cNvSpPr>
      </xdr:nvSpPr>
      <xdr:spPr>
        <a:xfrm>
          <a:off x="7648575" y="74695050"/>
          <a:ext cx="276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619125</xdr:colOff>
      <xdr:row>348</xdr:row>
      <xdr:rowOff>9525</xdr:rowOff>
    </xdr:from>
    <xdr:to>
      <xdr:col>15</xdr:col>
      <xdr:colOff>171450</xdr:colOff>
      <xdr:row>349</xdr:row>
      <xdr:rowOff>0</xdr:rowOff>
    </xdr:to>
    <xdr:sp>
      <xdr:nvSpPr>
        <xdr:cNvPr id="109" name="Rectangle 241"/>
        <xdr:cNvSpPr>
          <a:spLocks/>
        </xdr:cNvSpPr>
      </xdr:nvSpPr>
      <xdr:spPr>
        <a:xfrm>
          <a:off x="7962900" y="74695050"/>
          <a:ext cx="266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219075</xdr:colOff>
      <xdr:row>348</xdr:row>
      <xdr:rowOff>9525</xdr:rowOff>
    </xdr:from>
    <xdr:to>
      <xdr:col>15</xdr:col>
      <xdr:colOff>523875</xdr:colOff>
      <xdr:row>349</xdr:row>
      <xdr:rowOff>0</xdr:rowOff>
    </xdr:to>
    <xdr:sp>
      <xdr:nvSpPr>
        <xdr:cNvPr id="110" name="Rectangle 242"/>
        <xdr:cNvSpPr>
          <a:spLocks/>
        </xdr:cNvSpPr>
      </xdr:nvSpPr>
      <xdr:spPr>
        <a:xfrm>
          <a:off x="8277225" y="746950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571500</xdr:colOff>
      <xdr:row>348</xdr:row>
      <xdr:rowOff>9525</xdr:rowOff>
    </xdr:from>
    <xdr:to>
      <xdr:col>16</xdr:col>
      <xdr:colOff>123825</xdr:colOff>
      <xdr:row>349</xdr:row>
      <xdr:rowOff>0</xdr:rowOff>
    </xdr:to>
    <xdr:sp>
      <xdr:nvSpPr>
        <xdr:cNvPr id="111" name="Rectangle 243"/>
        <xdr:cNvSpPr>
          <a:spLocks/>
        </xdr:cNvSpPr>
      </xdr:nvSpPr>
      <xdr:spPr>
        <a:xfrm>
          <a:off x="8629650" y="74695050"/>
          <a:ext cx="11239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676275</xdr:colOff>
      <xdr:row>348</xdr:row>
      <xdr:rowOff>9525</xdr:rowOff>
    </xdr:from>
    <xdr:to>
      <xdr:col>14</xdr:col>
      <xdr:colOff>257175</xdr:colOff>
      <xdr:row>349</xdr:row>
      <xdr:rowOff>0</xdr:rowOff>
    </xdr:to>
    <xdr:sp>
      <xdr:nvSpPr>
        <xdr:cNvPr id="112" name="Rectangle 244"/>
        <xdr:cNvSpPr>
          <a:spLocks/>
        </xdr:cNvSpPr>
      </xdr:nvSpPr>
      <xdr:spPr>
        <a:xfrm>
          <a:off x="7343775" y="74695050"/>
          <a:ext cx="257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190500</xdr:colOff>
      <xdr:row>348</xdr:row>
      <xdr:rowOff>9525</xdr:rowOff>
    </xdr:from>
    <xdr:to>
      <xdr:col>16</xdr:col>
      <xdr:colOff>419100</xdr:colOff>
      <xdr:row>349</xdr:row>
      <xdr:rowOff>0</xdr:rowOff>
    </xdr:to>
    <xdr:sp>
      <xdr:nvSpPr>
        <xdr:cNvPr id="113" name="Rectangle 245"/>
        <xdr:cNvSpPr>
          <a:spLocks/>
        </xdr:cNvSpPr>
      </xdr:nvSpPr>
      <xdr:spPr>
        <a:xfrm>
          <a:off x="9820275" y="74695050"/>
          <a:ext cx="228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348</xdr:row>
      <xdr:rowOff>9525</xdr:rowOff>
    </xdr:from>
    <xdr:to>
      <xdr:col>16</xdr:col>
      <xdr:colOff>685800</xdr:colOff>
      <xdr:row>349</xdr:row>
      <xdr:rowOff>0</xdr:rowOff>
    </xdr:to>
    <xdr:sp>
      <xdr:nvSpPr>
        <xdr:cNvPr id="114" name="Rectangle 246"/>
        <xdr:cNvSpPr>
          <a:spLocks/>
        </xdr:cNvSpPr>
      </xdr:nvSpPr>
      <xdr:spPr>
        <a:xfrm>
          <a:off x="10077450" y="74695050"/>
          <a:ext cx="238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6"/>
  <sheetViews>
    <sheetView tabSelected="1" zoomScaleSheetLayoutView="75" workbookViewId="0" topLeftCell="A1">
      <pane xSplit="19680" topLeftCell="R1" activePane="topLeft" state="split"/>
      <selection pane="topLeft" activeCell="A1" sqref="A1:R1"/>
      <selection pane="topRight" activeCell="R153" sqref="R153"/>
    </sheetView>
  </sheetViews>
  <sheetFormatPr defaultColWidth="10.7109375" defaultRowHeight="16.5" customHeight="1"/>
  <cols>
    <col min="1" max="3" width="13.28125" style="0" customWidth="1"/>
    <col min="4" max="4" width="13.8515625" style="0" customWidth="1"/>
    <col min="5" max="5" width="14.7109375" style="0" customWidth="1"/>
    <col min="6" max="6" width="20.28125" style="0" customWidth="1"/>
    <col min="7" max="8" width="10.7109375" style="0" customWidth="1"/>
    <col min="9" max="14" width="10.7109375" style="0" hidden="1" customWidth="1"/>
    <col min="15" max="15" width="10.7109375" style="0" customWidth="1"/>
    <col min="16" max="16" width="23.57421875" style="0" customWidth="1"/>
    <col min="17" max="17" width="10.7109375" style="0" customWidth="1"/>
    <col min="18" max="18" width="23.28125" style="0" customWidth="1"/>
    <col min="19" max="19" width="10.7109375" style="0" customWidth="1"/>
    <col min="20" max="21" width="13.8515625" style="0" customWidth="1"/>
  </cols>
  <sheetData>
    <row r="1" spans="1:18" ht="19.5" customHeight="1">
      <c r="A1" s="185" t="s">
        <v>228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</row>
    <row r="2" spans="1:18" ht="16.5" customHeight="1">
      <c r="A2" s="179" t="s">
        <v>18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</row>
    <row r="3" spans="1:18" ht="16.5" customHeight="1">
      <c r="A3" s="179" t="s">
        <v>19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</row>
    <row r="4" spans="1:18" ht="16.5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16.5" customHeight="1">
      <c r="A5" s="31"/>
      <c r="B5" s="11"/>
      <c r="C5" s="11"/>
      <c r="D5" s="42"/>
      <c r="E5" s="42"/>
      <c r="F5" s="42"/>
      <c r="G5" s="42"/>
      <c r="H5" s="42"/>
      <c r="I5" s="42"/>
      <c r="J5" s="128">
        <v>1</v>
      </c>
      <c r="K5" s="42"/>
      <c r="L5" s="42"/>
      <c r="M5" s="42"/>
      <c r="N5" s="42"/>
      <c r="O5" s="16"/>
      <c r="P5" s="12"/>
      <c r="Q5" s="12"/>
      <c r="R5" s="68" t="s">
        <v>33</v>
      </c>
    </row>
    <row r="6" spans="1:18" ht="16.5" customHeight="1">
      <c r="A6" s="26"/>
      <c r="B6" s="6"/>
      <c r="C6" s="6"/>
      <c r="D6" s="9"/>
      <c r="E6" s="9"/>
      <c r="F6" s="9"/>
      <c r="G6" s="9"/>
      <c r="H6" s="9"/>
      <c r="I6" s="9"/>
      <c r="J6" s="2"/>
      <c r="K6" s="9"/>
      <c r="L6" s="9"/>
      <c r="M6" s="9"/>
      <c r="N6" s="9"/>
      <c r="O6" s="10"/>
      <c r="P6" s="98" t="s">
        <v>231</v>
      </c>
      <c r="Q6" s="2"/>
      <c r="R6" s="14"/>
    </row>
    <row r="7" spans="1:18" ht="16.5" customHeight="1">
      <c r="A7" s="26"/>
      <c r="B7" s="6"/>
      <c r="C7" s="6"/>
      <c r="D7" s="40" t="s">
        <v>12</v>
      </c>
      <c r="E7" s="40"/>
      <c r="F7" s="40"/>
      <c r="G7" s="40"/>
      <c r="H7" s="40"/>
      <c r="I7" s="40"/>
      <c r="J7" s="2"/>
      <c r="K7" s="40"/>
      <c r="L7" s="40"/>
      <c r="M7" s="40"/>
      <c r="N7" s="40"/>
      <c r="O7" s="2"/>
      <c r="P7" s="98" t="s">
        <v>234</v>
      </c>
      <c r="Q7" s="2"/>
      <c r="R7" s="14"/>
    </row>
    <row r="8" spans="1:18" ht="35.25" customHeight="1">
      <c r="A8" s="13"/>
      <c r="B8" s="37"/>
      <c r="C8" s="37"/>
      <c r="D8" s="180" t="s">
        <v>29</v>
      </c>
      <c r="E8" s="181"/>
      <c r="F8" s="181"/>
      <c r="G8" s="181"/>
      <c r="H8" s="181"/>
      <c r="I8" s="181"/>
      <c r="J8" s="181"/>
      <c r="K8" s="181"/>
      <c r="L8" s="181"/>
      <c r="M8" s="181"/>
      <c r="N8" s="37"/>
      <c r="O8" s="37"/>
      <c r="P8" s="37"/>
      <c r="Q8" s="37"/>
      <c r="R8" s="38"/>
    </row>
    <row r="9" spans="1:18" ht="16.5" customHeight="1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8"/>
    </row>
    <row r="10" spans="1:18" ht="19.5" customHeight="1">
      <c r="A10" s="43"/>
      <c r="B10" s="41"/>
      <c r="C10" s="41" t="s">
        <v>22</v>
      </c>
      <c r="D10" s="2"/>
      <c r="E10" s="46" t="s">
        <v>23</v>
      </c>
      <c r="F10" s="2"/>
      <c r="G10" s="2"/>
      <c r="H10" s="49" t="s">
        <v>24</v>
      </c>
      <c r="I10" s="49"/>
      <c r="J10" s="50" t="s">
        <v>200</v>
      </c>
      <c r="K10" s="6"/>
      <c r="L10" s="51"/>
      <c r="M10" s="18"/>
      <c r="N10" s="19"/>
      <c r="O10" s="2"/>
      <c r="P10" s="2"/>
      <c r="Q10" s="2"/>
      <c r="R10" s="14"/>
    </row>
    <row r="11" spans="1:18" ht="16.5" customHeight="1">
      <c r="A11" s="13"/>
      <c r="B11" s="2"/>
      <c r="C11" s="2"/>
      <c r="D11" s="41"/>
      <c r="E11" s="2"/>
      <c r="F11" s="41"/>
      <c r="G11" s="18"/>
      <c r="H11" s="52"/>
      <c r="I11" s="49"/>
      <c r="J11" s="53" t="s">
        <v>201</v>
      </c>
      <c r="K11" s="6"/>
      <c r="L11" s="50"/>
      <c r="M11" s="39"/>
      <c r="N11" s="18"/>
      <c r="O11" s="2"/>
      <c r="P11" s="2"/>
      <c r="Q11" s="2"/>
      <c r="R11" s="14"/>
    </row>
    <row r="12" spans="1:18" ht="19.5" customHeight="1">
      <c r="A12" s="43"/>
      <c r="B12" s="41"/>
      <c r="C12" s="41" t="s">
        <v>26</v>
      </c>
      <c r="D12" s="2"/>
      <c r="E12" s="46" t="s">
        <v>23</v>
      </c>
      <c r="F12" s="2"/>
      <c r="G12" s="41"/>
      <c r="H12" s="49" t="s">
        <v>24</v>
      </c>
      <c r="I12" s="49"/>
      <c r="J12" s="50" t="s">
        <v>25</v>
      </c>
      <c r="K12" s="6"/>
      <c r="L12" s="6"/>
      <c r="M12" s="18"/>
      <c r="N12" s="19"/>
      <c r="O12" s="2"/>
      <c r="P12" s="2"/>
      <c r="Q12" s="2"/>
      <c r="R12" s="14"/>
    </row>
    <row r="13" spans="1:18" ht="16.5" customHeight="1">
      <c r="A13" s="13"/>
      <c r="B13" s="2"/>
      <c r="C13" s="2"/>
      <c r="D13" s="18"/>
      <c r="E13" s="2"/>
      <c r="F13" s="18"/>
      <c r="G13" s="18"/>
      <c r="H13" s="52"/>
      <c r="I13" s="49"/>
      <c r="J13" s="53"/>
      <c r="K13" s="6"/>
      <c r="L13" s="6"/>
      <c r="M13" s="67"/>
      <c r="N13" s="67"/>
      <c r="O13" s="51"/>
      <c r="P13" s="51"/>
      <c r="Q13" s="67"/>
      <c r="R13" s="14"/>
    </row>
    <row r="14" spans="1:18" ht="19.5" customHeight="1">
      <c r="A14" s="44"/>
      <c r="B14" s="20"/>
      <c r="C14" s="20" t="s">
        <v>27</v>
      </c>
      <c r="D14" s="2"/>
      <c r="E14" s="46" t="s">
        <v>23</v>
      </c>
      <c r="F14" s="2"/>
      <c r="G14" s="18"/>
      <c r="H14" s="49" t="s">
        <v>24</v>
      </c>
      <c r="I14" s="49"/>
      <c r="J14" s="50" t="s">
        <v>25</v>
      </c>
      <c r="K14" s="6"/>
      <c r="L14" s="53"/>
      <c r="M14" s="49" t="s">
        <v>31</v>
      </c>
      <c r="N14" s="67"/>
      <c r="O14" s="51"/>
      <c r="P14" s="51"/>
      <c r="Q14" s="67"/>
      <c r="R14" s="14"/>
    </row>
    <row r="15" spans="1:18" ht="16.5" customHeight="1">
      <c r="A15" s="13"/>
      <c r="B15" s="2"/>
      <c r="C15" s="2"/>
      <c r="D15" s="18"/>
      <c r="E15" s="2"/>
      <c r="F15" s="18"/>
      <c r="G15" s="18"/>
      <c r="H15" s="52"/>
      <c r="I15" s="49"/>
      <c r="J15" s="53"/>
      <c r="K15" s="6"/>
      <c r="L15" s="53"/>
      <c r="M15" s="39"/>
      <c r="N15" s="18"/>
      <c r="O15" s="2"/>
      <c r="P15" s="2"/>
      <c r="Q15" s="2"/>
      <c r="R15" s="14"/>
    </row>
    <row r="16" spans="1:18" ht="19.5" customHeight="1">
      <c r="A16" s="43"/>
      <c r="B16" s="41"/>
      <c r="C16" s="41" t="s">
        <v>28</v>
      </c>
      <c r="D16" s="41"/>
      <c r="E16" s="46" t="s">
        <v>23</v>
      </c>
      <c r="F16" s="2"/>
      <c r="G16" s="41"/>
      <c r="H16" s="49" t="s">
        <v>24</v>
      </c>
      <c r="I16" s="49"/>
      <c r="J16" s="50" t="s">
        <v>25</v>
      </c>
      <c r="K16" s="6"/>
      <c r="L16" s="53"/>
      <c r="M16" s="19"/>
      <c r="N16" s="19"/>
      <c r="O16" s="7"/>
      <c r="P16" s="8"/>
      <c r="Q16" s="8"/>
      <c r="R16" s="27"/>
    </row>
    <row r="17" spans="1:18" ht="16.5" customHeight="1" thickBot="1">
      <c r="A17" s="45"/>
      <c r="B17" s="47"/>
      <c r="C17" s="47"/>
      <c r="D17" s="32"/>
      <c r="E17" s="55"/>
      <c r="F17" s="15"/>
      <c r="G17" s="15"/>
      <c r="H17" s="56"/>
      <c r="I17" s="56"/>
      <c r="J17" s="57"/>
      <c r="K17" s="58"/>
      <c r="L17" s="59"/>
      <c r="M17" s="15"/>
      <c r="N17" s="15"/>
      <c r="O17" s="33"/>
      <c r="P17" s="30"/>
      <c r="Q17" s="30"/>
      <c r="R17" s="29"/>
    </row>
    <row r="18" spans="1:18" ht="16.5" customHeight="1">
      <c r="A18" s="168" t="s">
        <v>21</v>
      </c>
      <c r="B18" s="182"/>
      <c r="C18" s="169"/>
      <c r="D18" s="168" t="s">
        <v>4</v>
      </c>
      <c r="E18" s="182"/>
      <c r="F18" s="169"/>
      <c r="G18" s="177" t="s">
        <v>15</v>
      </c>
      <c r="H18" s="177" t="s">
        <v>30</v>
      </c>
      <c r="I18" s="168" t="s">
        <v>9</v>
      </c>
      <c r="J18" s="169"/>
      <c r="K18" s="168" t="s">
        <v>20</v>
      </c>
      <c r="L18" s="169"/>
      <c r="M18" s="168" t="s">
        <v>17</v>
      </c>
      <c r="N18" s="169"/>
      <c r="O18" s="168" t="s">
        <v>230</v>
      </c>
      <c r="P18" s="169"/>
      <c r="Q18" s="174" t="s">
        <v>232</v>
      </c>
      <c r="R18" s="169"/>
    </row>
    <row r="19" spans="1:18" ht="16.5" customHeight="1" thickBot="1">
      <c r="A19" s="172"/>
      <c r="B19" s="176"/>
      <c r="C19" s="173"/>
      <c r="D19" s="170"/>
      <c r="E19" s="175"/>
      <c r="F19" s="171"/>
      <c r="G19" s="183"/>
      <c r="H19" s="183"/>
      <c r="I19" s="170"/>
      <c r="J19" s="171"/>
      <c r="K19" s="170"/>
      <c r="L19" s="171"/>
      <c r="M19" s="170"/>
      <c r="N19" s="171"/>
      <c r="O19" s="170"/>
      <c r="P19" s="171"/>
      <c r="Q19" s="175"/>
      <c r="R19" s="171"/>
    </row>
    <row r="20" spans="1:18" ht="16.5" customHeight="1">
      <c r="A20" s="177" t="s">
        <v>10</v>
      </c>
      <c r="B20" s="177" t="s">
        <v>13</v>
      </c>
      <c r="C20" s="177" t="s">
        <v>14</v>
      </c>
      <c r="D20" s="170"/>
      <c r="E20" s="175"/>
      <c r="F20" s="171"/>
      <c r="G20" s="183"/>
      <c r="H20" s="183"/>
      <c r="I20" s="170"/>
      <c r="J20" s="171"/>
      <c r="K20" s="170"/>
      <c r="L20" s="171"/>
      <c r="M20" s="170"/>
      <c r="N20" s="171"/>
      <c r="O20" s="170"/>
      <c r="P20" s="171"/>
      <c r="Q20" s="175"/>
      <c r="R20" s="171"/>
    </row>
    <row r="21" spans="1:18" ht="16.5" customHeight="1" thickBot="1">
      <c r="A21" s="178"/>
      <c r="B21" s="178"/>
      <c r="C21" s="178"/>
      <c r="D21" s="172"/>
      <c r="E21" s="176"/>
      <c r="F21" s="173"/>
      <c r="G21" s="184"/>
      <c r="H21" s="184"/>
      <c r="I21" s="172"/>
      <c r="J21" s="173"/>
      <c r="K21" s="172"/>
      <c r="L21" s="173"/>
      <c r="M21" s="172"/>
      <c r="N21" s="173"/>
      <c r="O21" s="172"/>
      <c r="P21" s="173"/>
      <c r="Q21" s="176"/>
      <c r="R21" s="173"/>
    </row>
    <row r="22" spans="1:18" s="35" customFormat="1" ht="16.5" customHeight="1" thickBot="1">
      <c r="A22" s="165" t="s">
        <v>6</v>
      </c>
      <c r="B22" s="166"/>
      <c r="C22" s="167"/>
      <c r="D22" s="186" t="s">
        <v>7</v>
      </c>
      <c r="E22" s="187"/>
      <c r="F22" s="188"/>
      <c r="G22" s="69" t="s">
        <v>8</v>
      </c>
      <c r="H22" s="70" t="s">
        <v>1</v>
      </c>
      <c r="I22" s="163" t="s">
        <v>3</v>
      </c>
      <c r="J22" s="164"/>
      <c r="K22" s="163" t="s">
        <v>0</v>
      </c>
      <c r="L22" s="164"/>
      <c r="M22" s="163" t="s">
        <v>2</v>
      </c>
      <c r="N22" s="164"/>
      <c r="O22" s="163" t="s">
        <v>5</v>
      </c>
      <c r="P22" s="164"/>
      <c r="Q22" s="163" t="s">
        <v>11</v>
      </c>
      <c r="R22" s="164"/>
    </row>
    <row r="23" spans="1:18" ht="16.5" customHeight="1">
      <c r="A23" s="78">
        <v>1</v>
      </c>
      <c r="B23" s="63"/>
      <c r="C23" s="12"/>
      <c r="D23" s="79" t="s">
        <v>34</v>
      </c>
      <c r="E23" s="80"/>
      <c r="F23" s="81"/>
      <c r="G23" s="110">
        <v>333</v>
      </c>
      <c r="H23" s="5"/>
      <c r="I23" s="2"/>
      <c r="J23" s="2"/>
      <c r="K23" s="1"/>
      <c r="L23" s="3"/>
      <c r="M23" s="2"/>
      <c r="N23" s="2"/>
      <c r="O23" s="1"/>
      <c r="P23" s="95">
        <f>+P25+P29+P34+P44+P47+P50+P53+P89</f>
        <v>81417766</v>
      </c>
      <c r="Q23" s="1"/>
      <c r="R23" s="108">
        <f>+R25+R29+R34+R44+R47+R50+R53+R89</f>
        <v>197605262</v>
      </c>
    </row>
    <row r="24" spans="1:18" ht="16.5" customHeight="1">
      <c r="A24" s="28"/>
      <c r="B24" s="82"/>
      <c r="C24" s="22"/>
      <c r="D24" s="21"/>
      <c r="E24" s="22"/>
      <c r="F24" s="23"/>
      <c r="G24" s="21"/>
      <c r="H24" s="25"/>
      <c r="I24" s="22"/>
      <c r="J24" s="22"/>
      <c r="K24" s="21"/>
      <c r="L24" s="23"/>
      <c r="M24" s="22"/>
      <c r="N24" s="22"/>
      <c r="O24" s="24"/>
      <c r="P24" s="22"/>
      <c r="Q24" s="21"/>
      <c r="R24" s="48"/>
    </row>
    <row r="25" spans="1:18" ht="16.5" customHeight="1">
      <c r="A25" s="28"/>
      <c r="B25" s="64">
        <v>11</v>
      </c>
      <c r="C25" s="19"/>
      <c r="D25" s="89" t="s">
        <v>35</v>
      </c>
      <c r="E25" s="90"/>
      <c r="F25" s="23"/>
      <c r="G25" s="21"/>
      <c r="H25" s="115"/>
      <c r="I25" s="22"/>
      <c r="J25" s="22"/>
      <c r="K25" s="21"/>
      <c r="L25" s="23"/>
      <c r="M25" s="22"/>
      <c r="N25" s="22"/>
      <c r="O25" s="21"/>
      <c r="P25" s="97">
        <f>+P26+P28</f>
        <v>42465775</v>
      </c>
      <c r="Q25" s="21"/>
      <c r="R25" s="105">
        <f>+R26+R28+R27</f>
        <v>124138385</v>
      </c>
    </row>
    <row r="26" spans="1:18" ht="16.5" customHeight="1">
      <c r="A26" s="28"/>
      <c r="B26" s="64"/>
      <c r="C26" s="19">
        <v>111</v>
      </c>
      <c r="D26" s="83" t="s">
        <v>36</v>
      </c>
      <c r="E26" s="22"/>
      <c r="F26" s="23"/>
      <c r="G26" s="21"/>
      <c r="H26" s="146">
        <v>9995</v>
      </c>
      <c r="I26" s="147"/>
      <c r="J26" s="147"/>
      <c r="K26" s="148"/>
      <c r="L26" s="149"/>
      <c r="M26" s="147"/>
      <c r="N26" s="147"/>
      <c r="O26" s="150"/>
      <c r="P26" s="133">
        <v>42465775</v>
      </c>
      <c r="Q26" s="21"/>
      <c r="R26" s="134">
        <f>124138385-27697793</f>
        <v>96440592</v>
      </c>
    </row>
    <row r="27" spans="1:18" ht="16.5" customHeight="1">
      <c r="A27" s="28"/>
      <c r="B27" s="64"/>
      <c r="C27" s="19"/>
      <c r="D27" s="83"/>
      <c r="E27" s="22"/>
      <c r="F27" s="23"/>
      <c r="G27" s="21"/>
      <c r="H27" s="146">
        <v>9992</v>
      </c>
      <c r="I27" s="147"/>
      <c r="J27" s="147"/>
      <c r="K27" s="148"/>
      <c r="L27" s="149"/>
      <c r="M27" s="147"/>
      <c r="N27" s="147"/>
      <c r="O27" s="150"/>
      <c r="P27" s="133"/>
      <c r="Q27" s="21"/>
      <c r="R27" s="134">
        <f>30005943-2308150</f>
        <v>27697793</v>
      </c>
    </row>
    <row r="28" spans="1:18" ht="16.5" customHeight="1">
      <c r="A28" s="28"/>
      <c r="B28" s="64"/>
      <c r="C28" s="19">
        <v>112</v>
      </c>
      <c r="D28" s="83" t="s">
        <v>37</v>
      </c>
      <c r="E28" s="22"/>
      <c r="F28" s="23"/>
      <c r="G28" s="21"/>
      <c r="H28" s="151"/>
      <c r="I28" s="147"/>
      <c r="J28" s="147"/>
      <c r="K28" s="148"/>
      <c r="L28" s="149"/>
      <c r="M28" s="147"/>
      <c r="N28" s="147"/>
      <c r="O28" s="148"/>
      <c r="P28" s="133">
        <v>0</v>
      </c>
      <c r="Q28" s="21"/>
      <c r="R28" s="104">
        <v>0</v>
      </c>
    </row>
    <row r="29" spans="1:18" ht="16.5" customHeight="1">
      <c r="A29" s="28"/>
      <c r="B29" s="64">
        <v>12</v>
      </c>
      <c r="C29" s="19"/>
      <c r="D29" s="89" t="s">
        <v>38</v>
      </c>
      <c r="E29" s="91"/>
      <c r="F29" s="84"/>
      <c r="G29" s="21"/>
      <c r="H29" s="146">
        <v>9995</v>
      </c>
      <c r="I29" s="147"/>
      <c r="J29" s="147"/>
      <c r="K29" s="148"/>
      <c r="L29" s="149"/>
      <c r="M29" s="147"/>
      <c r="N29" s="147"/>
      <c r="O29" s="150"/>
      <c r="P29" s="152">
        <f>+P30+P31+P32</f>
        <v>3121191</v>
      </c>
      <c r="Q29" s="21"/>
      <c r="R29" s="105">
        <f>+R30+R31+R32</f>
        <v>5971884</v>
      </c>
    </row>
    <row r="30" spans="1:18" ht="16.5" customHeight="1">
      <c r="A30" s="28"/>
      <c r="B30" s="64"/>
      <c r="C30" s="19">
        <v>121</v>
      </c>
      <c r="D30" s="83" t="s">
        <v>39</v>
      </c>
      <c r="E30" s="19"/>
      <c r="F30" s="84"/>
      <c r="G30" s="21"/>
      <c r="H30" s="151">
        <v>9995</v>
      </c>
      <c r="I30" s="147"/>
      <c r="J30" s="147"/>
      <c r="K30" s="148"/>
      <c r="L30" s="149"/>
      <c r="M30" s="147"/>
      <c r="N30" s="147"/>
      <c r="O30" s="148"/>
      <c r="P30" s="133">
        <v>1365006</v>
      </c>
      <c r="Q30" s="124"/>
      <c r="R30" s="134">
        <f>3974877-3000000</f>
        <v>974877</v>
      </c>
    </row>
    <row r="31" spans="1:18" ht="16.5" customHeight="1">
      <c r="A31" s="28"/>
      <c r="B31" s="64"/>
      <c r="C31" s="19">
        <v>122</v>
      </c>
      <c r="D31" s="83" t="s">
        <v>40</v>
      </c>
      <c r="E31" s="19"/>
      <c r="F31" s="84"/>
      <c r="G31" s="21"/>
      <c r="H31" s="151">
        <v>9995</v>
      </c>
      <c r="I31" s="147"/>
      <c r="J31" s="147"/>
      <c r="K31" s="148"/>
      <c r="L31" s="149"/>
      <c r="M31" s="147"/>
      <c r="N31" s="147"/>
      <c r="O31" s="150"/>
      <c r="P31" s="133">
        <v>1756185</v>
      </c>
      <c r="Q31" s="125"/>
      <c r="R31" s="134">
        <v>4691829</v>
      </c>
    </row>
    <row r="32" spans="1:18" ht="16.5" customHeight="1">
      <c r="A32" s="28"/>
      <c r="B32" s="64"/>
      <c r="C32" s="19">
        <v>123</v>
      </c>
      <c r="D32" s="83" t="s">
        <v>226</v>
      </c>
      <c r="E32" s="19"/>
      <c r="F32" s="84"/>
      <c r="G32" s="21"/>
      <c r="H32" s="151">
        <v>9995</v>
      </c>
      <c r="I32" s="147"/>
      <c r="J32" s="147"/>
      <c r="K32" s="148"/>
      <c r="L32" s="149"/>
      <c r="M32" s="147"/>
      <c r="N32" s="147"/>
      <c r="O32" s="148"/>
      <c r="P32" s="133"/>
      <c r="Q32" s="125"/>
      <c r="R32" s="135">
        <v>305178</v>
      </c>
    </row>
    <row r="33" spans="1:18" ht="16.5" customHeight="1">
      <c r="A33" s="28"/>
      <c r="B33" s="64"/>
      <c r="C33" s="19"/>
      <c r="D33" s="21"/>
      <c r="E33" s="22"/>
      <c r="F33" s="23"/>
      <c r="G33" s="21"/>
      <c r="H33" s="153"/>
      <c r="I33" s="147"/>
      <c r="J33" s="147"/>
      <c r="K33" s="148"/>
      <c r="L33" s="149"/>
      <c r="M33" s="147"/>
      <c r="N33" s="147"/>
      <c r="O33" s="150"/>
      <c r="P33" s="147"/>
      <c r="Q33" s="21"/>
      <c r="R33" s="48"/>
    </row>
    <row r="34" spans="1:18" ht="16.5" customHeight="1">
      <c r="A34" s="28"/>
      <c r="B34" s="64">
        <v>13</v>
      </c>
      <c r="C34" s="19"/>
      <c r="D34" s="21" t="s">
        <v>41</v>
      </c>
      <c r="E34" s="22"/>
      <c r="F34" s="23"/>
      <c r="G34" s="21"/>
      <c r="H34" s="146">
        <v>9995</v>
      </c>
      <c r="I34" s="147"/>
      <c r="J34" s="147"/>
      <c r="K34" s="148"/>
      <c r="L34" s="149"/>
      <c r="M34" s="147"/>
      <c r="N34" s="147"/>
      <c r="O34" s="148"/>
      <c r="P34" s="152">
        <f>+P35+P36+P37+P38+P39+P40+P41+P42+P43</f>
        <v>2352321</v>
      </c>
      <c r="Q34" s="21"/>
      <c r="R34" s="105">
        <f>+R35+R36+R37+R38+R39+R40+R41+R42+R43</f>
        <v>9202737</v>
      </c>
    </row>
    <row r="35" spans="1:18" ht="16.5" customHeight="1">
      <c r="A35" s="28"/>
      <c r="B35" s="64"/>
      <c r="C35" s="19">
        <v>131</v>
      </c>
      <c r="D35" s="83" t="s">
        <v>42</v>
      </c>
      <c r="E35" s="19"/>
      <c r="F35" s="23"/>
      <c r="G35" s="21"/>
      <c r="H35" s="153"/>
      <c r="I35" s="147"/>
      <c r="J35" s="147"/>
      <c r="K35" s="148"/>
      <c r="L35" s="149"/>
      <c r="M35" s="147"/>
      <c r="N35" s="147"/>
      <c r="O35" s="150"/>
      <c r="P35" s="133">
        <v>0</v>
      </c>
      <c r="Q35" s="21"/>
      <c r="R35" s="104">
        <v>0</v>
      </c>
    </row>
    <row r="36" spans="1:18" ht="16.5" customHeight="1">
      <c r="A36" s="13"/>
      <c r="B36" s="65"/>
      <c r="C36" s="85">
        <v>132</v>
      </c>
      <c r="D36" s="83" t="s">
        <v>43</v>
      </c>
      <c r="E36" s="19"/>
      <c r="F36" s="84"/>
      <c r="G36" s="1"/>
      <c r="H36" s="151">
        <v>9995</v>
      </c>
      <c r="I36" s="154"/>
      <c r="J36" s="154"/>
      <c r="K36" s="155"/>
      <c r="L36" s="156"/>
      <c r="M36" s="154"/>
      <c r="N36" s="154"/>
      <c r="O36" s="155"/>
      <c r="P36" s="133"/>
      <c r="Q36" s="1"/>
      <c r="R36" s="135">
        <v>54000</v>
      </c>
    </row>
    <row r="37" spans="1:18" ht="16.5" customHeight="1">
      <c r="A37" s="13"/>
      <c r="B37" s="65"/>
      <c r="C37" s="85">
        <v>133</v>
      </c>
      <c r="D37" s="83" t="s">
        <v>44</v>
      </c>
      <c r="E37" s="19"/>
      <c r="F37" s="84"/>
      <c r="G37" s="1"/>
      <c r="H37" s="151">
        <v>9995</v>
      </c>
      <c r="I37" s="154"/>
      <c r="J37" s="154"/>
      <c r="K37" s="155"/>
      <c r="L37" s="156"/>
      <c r="M37" s="154"/>
      <c r="N37" s="154"/>
      <c r="O37" s="155"/>
      <c r="P37" s="133">
        <v>104217</v>
      </c>
      <c r="Q37" s="1"/>
      <c r="R37" s="135">
        <v>2612689</v>
      </c>
    </row>
    <row r="38" spans="1:18" ht="16.5" customHeight="1">
      <c r="A38" s="13"/>
      <c r="B38" s="65"/>
      <c r="C38" s="85">
        <v>134</v>
      </c>
      <c r="D38" s="83" t="s">
        <v>45</v>
      </c>
      <c r="E38" s="2"/>
      <c r="F38" s="3"/>
      <c r="G38" s="1"/>
      <c r="H38" s="151">
        <v>9995</v>
      </c>
      <c r="I38" s="154"/>
      <c r="J38" s="154"/>
      <c r="K38" s="155"/>
      <c r="L38" s="156"/>
      <c r="M38" s="154"/>
      <c r="N38" s="154"/>
      <c r="O38" s="155"/>
      <c r="P38" s="133"/>
      <c r="Q38" s="1"/>
      <c r="R38" s="114"/>
    </row>
    <row r="39" spans="1:18" ht="16.5" customHeight="1">
      <c r="A39" s="13"/>
      <c r="B39" s="65"/>
      <c r="C39" s="85">
        <v>135</v>
      </c>
      <c r="D39" s="83" t="s">
        <v>46</v>
      </c>
      <c r="E39" s="2"/>
      <c r="F39" s="3"/>
      <c r="G39" s="1"/>
      <c r="H39" s="151"/>
      <c r="I39" s="154"/>
      <c r="J39" s="154"/>
      <c r="K39" s="155"/>
      <c r="L39" s="156"/>
      <c r="M39" s="154"/>
      <c r="N39" s="154"/>
      <c r="O39" s="155"/>
      <c r="P39" s="157">
        <v>0</v>
      </c>
      <c r="Q39" s="1"/>
      <c r="R39" s="126">
        <v>0</v>
      </c>
    </row>
    <row r="40" spans="1:18" ht="16.5" customHeight="1">
      <c r="A40" s="13"/>
      <c r="B40" s="65"/>
      <c r="C40" s="85">
        <v>136</v>
      </c>
      <c r="D40" s="83" t="s">
        <v>47</v>
      </c>
      <c r="E40" s="19"/>
      <c r="F40" s="84"/>
      <c r="G40" s="1"/>
      <c r="H40" s="151"/>
      <c r="I40" s="154"/>
      <c r="J40" s="154"/>
      <c r="K40" s="155"/>
      <c r="L40" s="156"/>
      <c r="M40" s="154"/>
      <c r="N40" s="154"/>
      <c r="O40" s="155"/>
      <c r="P40" s="133">
        <v>6500</v>
      </c>
      <c r="Q40" s="1"/>
      <c r="R40" s="114"/>
    </row>
    <row r="41" spans="1:18" ht="16.5" customHeight="1">
      <c r="A41" s="13"/>
      <c r="B41" s="65"/>
      <c r="C41" s="85">
        <v>137</v>
      </c>
      <c r="D41" s="83" t="s">
        <v>204</v>
      </c>
      <c r="E41" s="19"/>
      <c r="F41" s="84"/>
      <c r="G41" s="1"/>
      <c r="H41" s="151">
        <v>9995</v>
      </c>
      <c r="I41" s="154"/>
      <c r="J41" s="154"/>
      <c r="K41" s="155"/>
      <c r="L41" s="156"/>
      <c r="M41" s="154"/>
      <c r="N41" s="154"/>
      <c r="O41" s="155"/>
      <c r="P41" s="133">
        <v>2241604</v>
      </c>
      <c r="Q41" s="1"/>
      <c r="R41" s="135">
        <f>3862049+1622911-690432+205472+683520+852528</f>
        <v>6536048</v>
      </c>
    </row>
    <row r="42" spans="1:18" ht="16.5" customHeight="1">
      <c r="A42" s="13"/>
      <c r="B42" s="65"/>
      <c r="C42" s="85">
        <v>138</v>
      </c>
      <c r="D42" s="83" t="s">
        <v>48</v>
      </c>
      <c r="E42" s="19"/>
      <c r="F42" s="3"/>
      <c r="G42" s="1"/>
      <c r="H42" s="151"/>
      <c r="I42" s="154"/>
      <c r="J42" s="154"/>
      <c r="K42" s="155"/>
      <c r="L42" s="156"/>
      <c r="M42" s="154"/>
      <c r="N42" s="154"/>
      <c r="O42" s="155"/>
      <c r="P42" s="157">
        <v>0</v>
      </c>
      <c r="Q42" s="1"/>
      <c r="R42" s="102">
        <v>0</v>
      </c>
    </row>
    <row r="43" spans="1:18" ht="16.5" customHeight="1">
      <c r="A43" s="13"/>
      <c r="B43" s="65"/>
      <c r="C43" s="85">
        <v>139</v>
      </c>
      <c r="D43" s="83" t="s">
        <v>49</v>
      </c>
      <c r="E43" s="19"/>
      <c r="F43" s="84"/>
      <c r="G43" s="1"/>
      <c r="H43" s="151"/>
      <c r="I43" s="154"/>
      <c r="J43" s="154"/>
      <c r="K43" s="155"/>
      <c r="L43" s="156"/>
      <c r="M43" s="154"/>
      <c r="N43" s="154"/>
      <c r="O43" s="155"/>
      <c r="P43" s="157">
        <v>0</v>
      </c>
      <c r="Q43" s="1"/>
      <c r="R43" s="102">
        <v>0</v>
      </c>
    </row>
    <row r="44" spans="1:18" ht="16.5" customHeight="1">
      <c r="A44" s="13"/>
      <c r="B44" s="64">
        <v>14</v>
      </c>
      <c r="C44" s="19"/>
      <c r="D44" s="89" t="s">
        <v>50</v>
      </c>
      <c r="E44" s="2"/>
      <c r="F44" s="3"/>
      <c r="G44" s="1"/>
      <c r="H44" s="151"/>
      <c r="I44" s="154"/>
      <c r="J44" s="154"/>
      <c r="K44" s="155"/>
      <c r="L44" s="156"/>
      <c r="M44" s="154"/>
      <c r="N44" s="154"/>
      <c r="O44" s="155"/>
      <c r="P44" s="157">
        <f>+P45+P46</f>
        <v>0</v>
      </c>
      <c r="Q44" s="1"/>
      <c r="R44" s="106">
        <f>+R45+R46</f>
        <v>0</v>
      </c>
    </row>
    <row r="45" spans="1:18" ht="16.5" customHeight="1">
      <c r="A45" s="13"/>
      <c r="B45" s="65"/>
      <c r="C45" s="85">
        <v>141</v>
      </c>
      <c r="D45" s="83" t="s">
        <v>50</v>
      </c>
      <c r="E45" s="2"/>
      <c r="F45" s="3"/>
      <c r="G45" s="1"/>
      <c r="H45" s="151"/>
      <c r="I45" s="154"/>
      <c r="J45" s="154"/>
      <c r="K45" s="155"/>
      <c r="L45" s="156"/>
      <c r="M45" s="154"/>
      <c r="N45" s="154"/>
      <c r="O45" s="155"/>
      <c r="P45" s="154"/>
      <c r="Q45" s="1"/>
      <c r="R45" s="102">
        <v>0</v>
      </c>
    </row>
    <row r="46" spans="1:18" ht="16.5" customHeight="1">
      <c r="A46" s="13"/>
      <c r="B46" s="65"/>
      <c r="C46" s="85">
        <v>142</v>
      </c>
      <c r="D46" s="83" t="s">
        <v>51</v>
      </c>
      <c r="E46" s="2"/>
      <c r="F46" s="3"/>
      <c r="G46" s="1"/>
      <c r="H46" s="151"/>
      <c r="I46" s="154"/>
      <c r="J46" s="154"/>
      <c r="K46" s="155"/>
      <c r="L46" s="156"/>
      <c r="M46" s="154"/>
      <c r="N46" s="154"/>
      <c r="O46" s="155"/>
      <c r="P46" s="157">
        <v>0</v>
      </c>
      <c r="Q46" s="1"/>
      <c r="R46" s="102">
        <v>0</v>
      </c>
    </row>
    <row r="47" spans="1:18" ht="16.5" customHeight="1">
      <c r="A47" s="13"/>
      <c r="B47" s="64">
        <v>15</v>
      </c>
      <c r="C47" s="2"/>
      <c r="D47" s="89" t="s">
        <v>52</v>
      </c>
      <c r="E47" s="2"/>
      <c r="F47" s="3"/>
      <c r="G47" s="1"/>
      <c r="H47" s="146">
        <v>9995</v>
      </c>
      <c r="I47" s="154"/>
      <c r="J47" s="154" t="s">
        <v>12</v>
      </c>
      <c r="K47" s="155"/>
      <c r="L47" s="156"/>
      <c r="M47" s="154"/>
      <c r="N47" s="154"/>
      <c r="O47" s="155"/>
      <c r="P47" s="152">
        <f>+P48+P49</f>
        <v>787541</v>
      </c>
      <c r="Q47" s="1"/>
      <c r="R47" s="105">
        <f>+R48+R49</f>
        <v>1588050</v>
      </c>
    </row>
    <row r="48" spans="1:18" ht="16.5" customHeight="1">
      <c r="A48" s="13"/>
      <c r="B48" s="65"/>
      <c r="C48" s="85">
        <v>151</v>
      </c>
      <c r="D48" s="83" t="s">
        <v>53</v>
      </c>
      <c r="E48" s="19"/>
      <c r="F48" s="84"/>
      <c r="G48" s="1"/>
      <c r="H48" s="151">
        <v>9995</v>
      </c>
      <c r="I48" s="154"/>
      <c r="J48" s="154"/>
      <c r="K48" s="155"/>
      <c r="L48" s="156"/>
      <c r="M48" s="154"/>
      <c r="N48" s="154"/>
      <c r="O48" s="155"/>
      <c r="P48" s="133">
        <v>704291</v>
      </c>
      <c r="Q48" s="1"/>
      <c r="R48" s="135">
        <f>1471191+250488-216879</f>
        <v>1504800</v>
      </c>
    </row>
    <row r="49" spans="1:18" ht="16.5" customHeight="1">
      <c r="A49" s="13"/>
      <c r="B49" s="65"/>
      <c r="C49" s="85">
        <v>152</v>
      </c>
      <c r="D49" s="83" t="s">
        <v>54</v>
      </c>
      <c r="E49" s="19"/>
      <c r="F49" s="84"/>
      <c r="G49" s="1"/>
      <c r="H49" s="151"/>
      <c r="I49" s="154"/>
      <c r="J49" s="154"/>
      <c r="K49" s="155"/>
      <c r="L49" s="156"/>
      <c r="M49" s="154"/>
      <c r="N49" s="154"/>
      <c r="O49" s="155"/>
      <c r="P49" s="133">
        <v>83250</v>
      </c>
      <c r="Q49" s="1"/>
      <c r="R49" s="135">
        <f>119318-36068</f>
        <v>83250</v>
      </c>
    </row>
    <row r="50" spans="1:18" ht="16.5" customHeight="1">
      <c r="A50" s="13"/>
      <c r="B50" s="64">
        <v>16</v>
      </c>
      <c r="C50" s="2"/>
      <c r="D50" s="89" t="s">
        <v>55</v>
      </c>
      <c r="E50" s="91"/>
      <c r="F50" s="92"/>
      <c r="G50" s="1"/>
      <c r="H50" s="146">
        <v>9995</v>
      </c>
      <c r="I50" s="154"/>
      <c r="J50" s="154"/>
      <c r="K50" s="155"/>
      <c r="L50" s="156"/>
      <c r="M50" s="154"/>
      <c r="N50" s="154"/>
      <c r="O50" s="155"/>
      <c r="P50" s="152">
        <f>+P51+P52</f>
        <v>646967</v>
      </c>
      <c r="Q50" s="1"/>
      <c r="R50" s="105">
        <f>+R51+R52</f>
        <v>250000</v>
      </c>
    </row>
    <row r="51" spans="1:18" ht="16.5" customHeight="1">
      <c r="A51" s="13"/>
      <c r="B51" s="65"/>
      <c r="C51" s="85">
        <v>161</v>
      </c>
      <c r="D51" s="83" t="s">
        <v>56</v>
      </c>
      <c r="E51" s="19"/>
      <c r="F51" s="3"/>
      <c r="G51" s="1"/>
      <c r="H51" s="151"/>
      <c r="I51" s="154"/>
      <c r="J51" s="154"/>
      <c r="K51" s="155"/>
      <c r="L51" s="156"/>
      <c r="M51" s="154"/>
      <c r="N51" s="154"/>
      <c r="O51" s="155"/>
      <c r="P51" s="133">
        <v>68571</v>
      </c>
      <c r="Q51" s="1"/>
      <c r="R51" s="135">
        <f>68571+181429</f>
        <v>250000</v>
      </c>
    </row>
    <row r="52" spans="1:18" ht="16.5" customHeight="1">
      <c r="A52" s="13"/>
      <c r="B52" s="65"/>
      <c r="C52" s="85">
        <v>162</v>
      </c>
      <c r="D52" s="83" t="s">
        <v>57</v>
      </c>
      <c r="E52" s="19"/>
      <c r="F52" s="84"/>
      <c r="G52" s="1"/>
      <c r="H52" s="151"/>
      <c r="I52" s="154"/>
      <c r="J52" s="154"/>
      <c r="K52" s="155"/>
      <c r="L52" s="156"/>
      <c r="M52" s="154"/>
      <c r="N52" s="154"/>
      <c r="O52" s="155"/>
      <c r="P52" s="133">
        <v>578396</v>
      </c>
      <c r="Q52" s="1"/>
      <c r="R52" s="114"/>
    </row>
    <row r="53" spans="1:18" ht="16.5" customHeight="1">
      <c r="A53" s="13"/>
      <c r="B53" s="64">
        <v>18</v>
      </c>
      <c r="C53" s="2"/>
      <c r="D53" s="89" t="s">
        <v>58</v>
      </c>
      <c r="E53" s="91"/>
      <c r="F53" s="92"/>
      <c r="G53" s="1"/>
      <c r="H53" s="146">
        <v>9995</v>
      </c>
      <c r="I53" s="154"/>
      <c r="J53" s="154"/>
      <c r="K53" s="155"/>
      <c r="L53" s="156"/>
      <c r="M53" s="154"/>
      <c r="N53" s="154"/>
      <c r="O53" s="155"/>
      <c r="P53" s="152">
        <f>+P54+P56+P87+P88</f>
        <v>23790545</v>
      </c>
      <c r="Q53" s="1"/>
      <c r="R53" s="105">
        <f>+R54+R56+R87+R88+R55</f>
        <v>36169382</v>
      </c>
    </row>
    <row r="54" spans="1:20" ht="16.5" customHeight="1">
      <c r="A54" s="13"/>
      <c r="B54" s="82"/>
      <c r="C54" s="85">
        <v>181</v>
      </c>
      <c r="D54" s="83" t="s">
        <v>59</v>
      </c>
      <c r="E54" s="19"/>
      <c r="F54" s="84"/>
      <c r="G54" s="1"/>
      <c r="H54" s="146">
        <v>9992</v>
      </c>
      <c r="I54" s="154"/>
      <c r="J54" s="154"/>
      <c r="K54" s="155"/>
      <c r="L54" s="156"/>
      <c r="M54" s="154"/>
      <c r="N54" s="154"/>
      <c r="O54" s="155"/>
      <c r="P54" s="133">
        <v>10369052</v>
      </c>
      <c r="Q54" s="1"/>
      <c r="R54" s="135">
        <f>6660169+2009893+1734012+1561416-2308150</f>
        <v>9657340</v>
      </c>
      <c r="T54" s="129"/>
    </row>
    <row r="55" spans="1:20" ht="16.5" customHeight="1">
      <c r="A55" s="13"/>
      <c r="B55" s="82"/>
      <c r="C55" s="85"/>
      <c r="D55" s="83"/>
      <c r="E55" s="19"/>
      <c r="F55" s="84"/>
      <c r="G55" s="1"/>
      <c r="H55" s="146"/>
      <c r="I55" s="154"/>
      <c r="J55" s="154"/>
      <c r="K55" s="155"/>
      <c r="L55" s="156"/>
      <c r="M55" s="154"/>
      <c r="N55" s="154"/>
      <c r="O55" s="155"/>
      <c r="P55" s="133"/>
      <c r="Q55" s="1"/>
      <c r="R55" s="135">
        <v>2308150</v>
      </c>
      <c r="T55" s="129"/>
    </row>
    <row r="56" spans="1:18" ht="16.5" customHeight="1">
      <c r="A56" s="13"/>
      <c r="B56" s="65"/>
      <c r="C56" s="85">
        <v>182</v>
      </c>
      <c r="D56" s="83" t="s">
        <v>60</v>
      </c>
      <c r="E56" s="2"/>
      <c r="F56" s="3"/>
      <c r="G56" s="1"/>
      <c r="H56" s="151"/>
      <c r="I56" s="154"/>
      <c r="J56" s="154"/>
      <c r="K56" s="155"/>
      <c r="L56" s="156"/>
      <c r="M56" s="154"/>
      <c r="N56" s="154"/>
      <c r="O56" s="155"/>
      <c r="P56" s="133">
        <f>13456054-454929</f>
        <v>13001125</v>
      </c>
      <c r="Q56" s="1"/>
      <c r="R56" s="135">
        <f>2500000+5898473+2057581+3000000+5564270</f>
        <v>19020324</v>
      </c>
    </row>
    <row r="57" spans="1:18" ht="16.5" customHeight="1" thickBot="1">
      <c r="A57" s="13"/>
      <c r="B57" s="66"/>
      <c r="C57" s="2"/>
      <c r="D57" s="1"/>
      <c r="E57" s="2"/>
      <c r="F57" s="3"/>
      <c r="G57" s="1"/>
      <c r="H57" s="5"/>
      <c r="I57" s="2"/>
      <c r="J57" s="2"/>
      <c r="K57" s="1"/>
      <c r="L57" s="3"/>
      <c r="M57" s="2"/>
      <c r="N57" s="2"/>
      <c r="O57" s="1"/>
      <c r="P57" s="2"/>
      <c r="Q57" s="1"/>
      <c r="R57" s="102"/>
    </row>
    <row r="58" spans="1:18" ht="16.5" customHeight="1" thickBot="1">
      <c r="A58" s="71" t="s">
        <v>32</v>
      </c>
      <c r="B58" s="72"/>
      <c r="C58" s="72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4"/>
      <c r="P58" s="75"/>
      <c r="Q58" s="76"/>
      <c r="R58" s="77"/>
    </row>
    <row r="59" spans="1:18" ht="16.5" customHeight="1">
      <c r="A59" s="34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54"/>
    </row>
    <row r="60" spans="1:18" ht="16.5" customHeight="1">
      <c r="A60" s="1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4"/>
    </row>
    <row r="61" spans="1:18" ht="16.5" customHeight="1">
      <c r="A61" s="1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14"/>
    </row>
    <row r="62" spans="1:18" ht="16.5" customHeight="1">
      <c r="A62" s="13"/>
      <c r="B62" s="4"/>
      <c r="C62" s="4"/>
      <c r="D62" s="4"/>
      <c r="E62" s="2"/>
      <c r="F62" s="2"/>
      <c r="G62" s="2"/>
      <c r="H62" s="2"/>
      <c r="I62" s="2"/>
      <c r="J62" s="2"/>
      <c r="K62" s="2"/>
      <c r="L62" s="2"/>
      <c r="M62" s="2"/>
      <c r="N62" s="2"/>
      <c r="O62" s="4"/>
      <c r="P62" s="4"/>
      <c r="Q62" s="4"/>
      <c r="R62" s="14"/>
    </row>
    <row r="63" spans="1:18" ht="16.5" customHeight="1" thickBot="1">
      <c r="A63" s="60"/>
      <c r="B63" s="15"/>
      <c r="C63" s="62" t="s">
        <v>16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62" t="s">
        <v>16</v>
      </c>
      <c r="Q63" s="15"/>
      <c r="R63" s="61"/>
    </row>
    <row r="65" spans="1:18" ht="16.5" customHeight="1">
      <c r="A65" s="185" t="s">
        <v>228</v>
      </c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</row>
    <row r="66" spans="1:18" ht="16.5" customHeight="1">
      <c r="A66" s="179" t="s">
        <v>18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6.5" customHeight="1">
      <c r="A67" s="179" t="s">
        <v>19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6.5" customHeight="1" thickBo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 t="s">
        <v>12</v>
      </c>
      <c r="O68" s="17"/>
      <c r="P68" s="17"/>
      <c r="Q68" s="17"/>
      <c r="R68" s="17"/>
    </row>
    <row r="69" spans="1:18" ht="16.5" customHeight="1">
      <c r="A69" s="31"/>
      <c r="B69" s="11"/>
      <c r="C69" s="11"/>
      <c r="D69" s="42"/>
      <c r="E69" s="42"/>
      <c r="F69" s="42"/>
      <c r="G69" s="42"/>
      <c r="H69" s="42"/>
      <c r="I69" s="42"/>
      <c r="J69" s="128">
        <v>2</v>
      </c>
      <c r="K69" s="42"/>
      <c r="L69" s="42"/>
      <c r="M69" s="42"/>
      <c r="N69" s="42"/>
      <c r="O69" s="16"/>
      <c r="P69" s="12"/>
      <c r="Q69" s="12"/>
      <c r="R69" s="68" t="s">
        <v>33</v>
      </c>
    </row>
    <row r="70" spans="1:18" ht="16.5" customHeight="1">
      <c r="A70" s="26"/>
      <c r="B70" s="6"/>
      <c r="C70" s="6"/>
      <c r="D70" s="9"/>
      <c r="E70" s="9"/>
      <c r="F70" s="9"/>
      <c r="G70" s="9"/>
      <c r="H70" s="121"/>
      <c r="I70" s="9"/>
      <c r="J70" s="2"/>
      <c r="K70" s="9"/>
      <c r="L70" s="9"/>
      <c r="M70" s="9"/>
      <c r="N70" s="9"/>
      <c r="O70" s="10"/>
      <c r="P70" s="98" t="s">
        <v>231</v>
      </c>
      <c r="Q70" s="2"/>
      <c r="R70" s="14"/>
    </row>
    <row r="71" spans="1:18" ht="16.5" customHeight="1">
      <c r="A71" s="26"/>
      <c r="B71" s="6"/>
      <c r="C71" s="6"/>
      <c r="D71" s="40" t="s">
        <v>12</v>
      </c>
      <c r="E71" s="40"/>
      <c r="F71" s="40"/>
      <c r="G71" s="40"/>
      <c r="H71" s="40"/>
      <c r="I71" s="40"/>
      <c r="J71" s="2"/>
      <c r="K71" s="40"/>
      <c r="L71" s="40"/>
      <c r="M71" s="40"/>
      <c r="N71" s="40"/>
      <c r="O71" s="2"/>
      <c r="P71" s="98" t="s">
        <v>234</v>
      </c>
      <c r="Q71" s="2"/>
      <c r="R71" s="14"/>
    </row>
    <row r="72" spans="1:18" ht="33.75" customHeight="1">
      <c r="A72" s="13"/>
      <c r="B72" s="37"/>
      <c r="C72" s="37"/>
      <c r="D72" s="180" t="s">
        <v>29</v>
      </c>
      <c r="E72" s="181"/>
      <c r="F72" s="181"/>
      <c r="G72" s="181"/>
      <c r="H72" s="181"/>
      <c r="I72" s="181"/>
      <c r="J72" s="181"/>
      <c r="K72" s="181"/>
      <c r="L72" s="181"/>
      <c r="M72" s="181"/>
      <c r="N72" s="37"/>
      <c r="O72" s="37"/>
      <c r="P72" s="37"/>
      <c r="Q72" s="37"/>
      <c r="R72" s="38"/>
    </row>
    <row r="73" spans="1:18" ht="16.5" customHeight="1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8"/>
    </row>
    <row r="74" spans="1:18" ht="16.5" customHeight="1">
      <c r="A74" s="43"/>
      <c r="B74" s="41"/>
      <c r="C74" s="41" t="s">
        <v>22</v>
      </c>
      <c r="D74" s="2"/>
      <c r="E74" s="46" t="s">
        <v>23</v>
      </c>
      <c r="F74" s="2"/>
      <c r="G74" s="2"/>
      <c r="H74" s="49" t="s">
        <v>24</v>
      </c>
      <c r="I74" s="49"/>
      <c r="J74" s="50" t="s">
        <v>200</v>
      </c>
      <c r="K74" s="6"/>
      <c r="L74" s="51"/>
      <c r="M74" s="18"/>
      <c r="N74" s="19"/>
      <c r="O74" s="2"/>
      <c r="P74" s="2"/>
      <c r="Q74" s="2"/>
      <c r="R74" s="14"/>
    </row>
    <row r="75" spans="1:18" ht="16.5" customHeight="1">
      <c r="A75" s="13"/>
      <c r="B75" s="2"/>
      <c r="C75" s="2"/>
      <c r="D75" s="41"/>
      <c r="E75" s="2"/>
      <c r="F75" s="41"/>
      <c r="G75" s="18"/>
      <c r="H75" s="52"/>
      <c r="I75" s="49"/>
      <c r="J75" s="53" t="s">
        <v>201</v>
      </c>
      <c r="K75" s="6"/>
      <c r="L75" s="50"/>
      <c r="M75" s="39"/>
      <c r="N75" s="18"/>
      <c r="O75" s="2"/>
      <c r="P75" s="2"/>
      <c r="Q75" s="2"/>
      <c r="R75" s="14"/>
    </row>
    <row r="76" spans="1:18" ht="16.5" customHeight="1">
      <c r="A76" s="43"/>
      <c r="B76" s="41"/>
      <c r="C76" s="41" t="s">
        <v>26</v>
      </c>
      <c r="D76" s="2"/>
      <c r="E76" s="46" t="s">
        <v>23</v>
      </c>
      <c r="F76" s="2"/>
      <c r="G76" s="41"/>
      <c r="H76" s="49" t="s">
        <v>24</v>
      </c>
      <c r="I76" s="49"/>
      <c r="J76" s="50" t="s">
        <v>25</v>
      </c>
      <c r="K76" s="6"/>
      <c r="L76" s="6"/>
      <c r="M76" s="18"/>
      <c r="N76" s="19"/>
      <c r="O76" s="2"/>
      <c r="P76" s="2"/>
      <c r="Q76" s="2"/>
      <c r="R76" s="14"/>
    </row>
    <row r="77" spans="1:18" ht="16.5" customHeight="1">
      <c r="A77" s="13"/>
      <c r="B77" s="2"/>
      <c r="C77" s="2"/>
      <c r="D77" s="18"/>
      <c r="E77" s="2"/>
      <c r="F77" s="18"/>
      <c r="G77" s="18"/>
      <c r="H77" s="52"/>
      <c r="I77" s="49"/>
      <c r="J77" s="53"/>
      <c r="K77" s="6"/>
      <c r="L77" s="6"/>
      <c r="M77" s="67"/>
      <c r="N77" s="67"/>
      <c r="O77" s="51"/>
      <c r="P77" s="51"/>
      <c r="Q77" s="67"/>
      <c r="R77" s="14"/>
    </row>
    <row r="78" spans="1:18" ht="16.5" customHeight="1">
      <c r="A78" s="44"/>
      <c r="B78" s="20"/>
      <c r="C78" s="20" t="s">
        <v>27</v>
      </c>
      <c r="D78" s="2"/>
      <c r="E78" s="46" t="s">
        <v>23</v>
      </c>
      <c r="F78" s="2"/>
      <c r="G78" s="18"/>
      <c r="H78" s="49" t="s">
        <v>24</v>
      </c>
      <c r="I78" s="49"/>
      <c r="J78" s="50" t="s">
        <v>25</v>
      </c>
      <c r="K78" s="6"/>
      <c r="L78" s="53"/>
      <c r="M78" s="49" t="s">
        <v>31</v>
      </c>
      <c r="N78" s="67"/>
      <c r="O78" s="51"/>
      <c r="P78" s="51"/>
      <c r="Q78" s="67"/>
      <c r="R78" s="14"/>
    </row>
    <row r="79" spans="1:18" ht="16.5" customHeight="1">
      <c r="A79" s="13"/>
      <c r="B79" s="2"/>
      <c r="C79" s="2"/>
      <c r="D79" s="18"/>
      <c r="E79" s="2"/>
      <c r="F79" s="18"/>
      <c r="G79" s="18"/>
      <c r="H79" s="52"/>
      <c r="I79" s="49"/>
      <c r="J79" s="53"/>
      <c r="K79" s="6"/>
      <c r="L79" s="53"/>
      <c r="M79" s="39"/>
      <c r="N79" s="18"/>
      <c r="O79" s="2"/>
      <c r="P79" s="2"/>
      <c r="Q79" s="2"/>
      <c r="R79" s="14"/>
    </row>
    <row r="80" spans="1:18" ht="16.5" customHeight="1">
      <c r="A80" s="43"/>
      <c r="B80" s="41"/>
      <c r="C80" s="41" t="s">
        <v>28</v>
      </c>
      <c r="D80" s="41"/>
      <c r="E80" s="46" t="s">
        <v>23</v>
      </c>
      <c r="F80" s="2"/>
      <c r="G80" s="41"/>
      <c r="H80" s="49" t="s">
        <v>24</v>
      </c>
      <c r="I80" s="49"/>
      <c r="J80" s="50" t="s">
        <v>25</v>
      </c>
      <c r="K80" s="6"/>
      <c r="L80" s="53"/>
      <c r="M80" s="19"/>
      <c r="N80" s="19"/>
      <c r="O80" s="7"/>
      <c r="P80" s="8"/>
      <c r="Q80" s="8"/>
      <c r="R80" s="27"/>
    </row>
    <row r="81" spans="1:18" ht="16.5" customHeight="1" thickBot="1">
      <c r="A81" s="45"/>
      <c r="B81" s="47"/>
      <c r="C81" s="47"/>
      <c r="D81" s="32"/>
      <c r="E81" s="55"/>
      <c r="F81" s="15"/>
      <c r="G81" s="15"/>
      <c r="H81" s="56"/>
      <c r="I81" s="56"/>
      <c r="J81" s="57"/>
      <c r="K81" s="58"/>
      <c r="L81" s="59"/>
      <c r="M81" s="15"/>
      <c r="N81" s="15"/>
      <c r="O81" s="33"/>
      <c r="P81" s="30"/>
      <c r="Q81" s="30"/>
      <c r="R81" s="29"/>
    </row>
    <row r="82" spans="1:18" ht="16.5" customHeight="1">
      <c r="A82" s="168" t="s">
        <v>21</v>
      </c>
      <c r="B82" s="182"/>
      <c r="C82" s="169"/>
      <c r="D82" s="168" t="s">
        <v>4</v>
      </c>
      <c r="E82" s="182"/>
      <c r="F82" s="169"/>
      <c r="G82" s="177" t="s">
        <v>15</v>
      </c>
      <c r="H82" s="177" t="s">
        <v>30</v>
      </c>
      <c r="I82" s="168" t="s">
        <v>9</v>
      </c>
      <c r="J82" s="169"/>
      <c r="K82" s="168" t="s">
        <v>20</v>
      </c>
      <c r="L82" s="169"/>
      <c r="M82" s="168" t="s">
        <v>17</v>
      </c>
      <c r="N82" s="169"/>
      <c r="O82" s="168" t="s">
        <v>230</v>
      </c>
      <c r="P82" s="169"/>
      <c r="Q82" s="174" t="s">
        <v>232</v>
      </c>
      <c r="R82" s="169"/>
    </row>
    <row r="83" spans="1:18" ht="16.5" customHeight="1" thickBot="1">
      <c r="A83" s="172"/>
      <c r="B83" s="176"/>
      <c r="C83" s="173"/>
      <c r="D83" s="170"/>
      <c r="E83" s="175"/>
      <c r="F83" s="171"/>
      <c r="G83" s="183"/>
      <c r="H83" s="183"/>
      <c r="I83" s="170"/>
      <c r="J83" s="171"/>
      <c r="K83" s="170"/>
      <c r="L83" s="171"/>
      <c r="M83" s="170"/>
      <c r="N83" s="171"/>
      <c r="O83" s="170"/>
      <c r="P83" s="171"/>
      <c r="Q83" s="175"/>
      <c r="R83" s="171"/>
    </row>
    <row r="84" spans="1:18" ht="16.5" customHeight="1">
      <c r="A84" s="177" t="s">
        <v>10</v>
      </c>
      <c r="B84" s="177" t="s">
        <v>13</v>
      </c>
      <c r="C84" s="177" t="s">
        <v>14</v>
      </c>
      <c r="D84" s="170"/>
      <c r="E84" s="175"/>
      <c r="F84" s="171"/>
      <c r="G84" s="183"/>
      <c r="H84" s="183"/>
      <c r="I84" s="170"/>
      <c r="J84" s="171"/>
      <c r="K84" s="170"/>
      <c r="L84" s="171"/>
      <c r="M84" s="170"/>
      <c r="N84" s="171"/>
      <c r="O84" s="170"/>
      <c r="P84" s="171"/>
      <c r="Q84" s="175"/>
      <c r="R84" s="171"/>
    </row>
    <row r="85" spans="1:18" ht="16.5" customHeight="1" thickBot="1">
      <c r="A85" s="178"/>
      <c r="B85" s="178"/>
      <c r="C85" s="178"/>
      <c r="D85" s="172"/>
      <c r="E85" s="176"/>
      <c r="F85" s="173"/>
      <c r="G85" s="184"/>
      <c r="H85" s="184"/>
      <c r="I85" s="172"/>
      <c r="J85" s="173"/>
      <c r="K85" s="172"/>
      <c r="L85" s="173"/>
      <c r="M85" s="172"/>
      <c r="N85" s="173"/>
      <c r="O85" s="172"/>
      <c r="P85" s="173"/>
      <c r="Q85" s="176"/>
      <c r="R85" s="173"/>
    </row>
    <row r="86" spans="1:18" ht="16.5" customHeight="1" thickBot="1">
      <c r="A86" s="165" t="s">
        <v>6</v>
      </c>
      <c r="B86" s="166"/>
      <c r="C86" s="167"/>
      <c r="D86" s="165" t="s">
        <v>7</v>
      </c>
      <c r="E86" s="166"/>
      <c r="F86" s="167"/>
      <c r="G86" s="69" t="s">
        <v>8</v>
      </c>
      <c r="H86" s="70" t="s">
        <v>1</v>
      </c>
      <c r="I86" s="163" t="s">
        <v>3</v>
      </c>
      <c r="J86" s="164"/>
      <c r="K86" s="189" t="s">
        <v>0</v>
      </c>
      <c r="L86" s="190"/>
      <c r="M86" s="163" t="s">
        <v>2</v>
      </c>
      <c r="N86" s="164"/>
      <c r="O86" s="163" t="s">
        <v>5</v>
      </c>
      <c r="P86" s="164"/>
      <c r="Q86" s="163" t="s">
        <v>11</v>
      </c>
      <c r="R86" s="164"/>
    </row>
    <row r="87" spans="1:18" ht="16.5" customHeight="1">
      <c r="A87" s="78"/>
      <c r="B87" s="63"/>
      <c r="C87" s="87">
        <v>183</v>
      </c>
      <c r="D87" s="83" t="s">
        <v>61</v>
      </c>
      <c r="E87" s="22"/>
      <c r="F87" s="84"/>
      <c r="G87" s="110">
        <v>333</v>
      </c>
      <c r="H87" s="109">
        <v>9995</v>
      </c>
      <c r="I87" s="2"/>
      <c r="J87" s="2"/>
      <c r="K87" s="137"/>
      <c r="L87" s="138"/>
      <c r="M87" s="112"/>
      <c r="N87" s="2"/>
      <c r="O87" s="1"/>
      <c r="P87" s="133"/>
      <c r="Q87" s="1"/>
      <c r="R87" s="135">
        <f>3142307-1000000-1000000+3441294</f>
        <v>4583601</v>
      </c>
    </row>
    <row r="88" spans="1:20" ht="16.5" customHeight="1">
      <c r="A88" s="28"/>
      <c r="B88" s="82"/>
      <c r="C88" s="19">
        <v>184</v>
      </c>
      <c r="D88" s="83" t="s">
        <v>62</v>
      </c>
      <c r="E88" s="19"/>
      <c r="F88" s="23"/>
      <c r="G88" s="21"/>
      <c r="H88" s="109">
        <v>9995</v>
      </c>
      <c r="I88" s="22"/>
      <c r="J88" s="22"/>
      <c r="K88" s="21"/>
      <c r="L88" s="23"/>
      <c r="M88" s="112"/>
      <c r="N88" s="2"/>
      <c r="O88" s="24"/>
      <c r="P88" s="133">
        <v>420368</v>
      </c>
      <c r="Q88" s="21"/>
      <c r="R88" s="135">
        <f>573906-148481-335086+1109661-600033</f>
        <v>599967</v>
      </c>
      <c r="T88" s="130"/>
    </row>
    <row r="89" spans="1:18" ht="16.5" customHeight="1">
      <c r="A89" s="28"/>
      <c r="B89" s="64">
        <v>19</v>
      </c>
      <c r="C89" s="19"/>
      <c r="D89" s="89" t="s">
        <v>63</v>
      </c>
      <c r="E89" s="90"/>
      <c r="F89" s="93"/>
      <c r="G89" s="21"/>
      <c r="H89" s="25"/>
      <c r="I89" s="22"/>
      <c r="J89" s="22"/>
      <c r="K89" s="21"/>
      <c r="L89" s="23"/>
      <c r="M89" s="22"/>
      <c r="N89" s="22"/>
      <c r="O89" s="21"/>
      <c r="P89" s="152">
        <f>+P90+P91+P92</f>
        <v>8253426</v>
      </c>
      <c r="Q89" s="21"/>
      <c r="R89" s="105">
        <f>+R90+R91+R92</f>
        <v>20284824</v>
      </c>
    </row>
    <row r="90" spans="1:18" ht="16.5" customHeight="1">
      <c r="A90" s="28"/>
      <c r="B90" s="64"/>
      <c r="C90" s="19">
        <v>191</v>
      </c>
      <c r="D90" s="83" t="s">
        <v>66</v>
      </c>
      <c r="E90" s="22"/>
      <c r="F90" s="23"/>
      <c r="G90" s="21"/>
      <c r="H90" s="109">
        <v>9995</v>
      </c>
      <c r="I90" s="22" t="s">
        <v>12</v>
      </c>
      <c r="J90" s="22"/>
      <c r="K90" s="21"/>
      <c r="L90" s="23"/>
      <c r="M90" s="22"/>
      <c r="N90" s="22"/>
      <c r="O90" s="24"/>
      <c r="P90" s="133">
        <v>3749205</v>
      </c>
      <c r="Q90" s="21"/>
      <c r="R90" s="135">
        <f>4964979+627623+350576+1000000+1985499</f>
        <v>8928677</v>
      </c>
    </row>
    <row r="91" spans="1:18" ht="16.5" customHeight="1">
      <c r="A91" s="28"/>
      <c r="B91" s="64"/>
      <c r="C91" s="19">
        <v>192</v>
      </c>
      <c r="D91" s="83" t="s">
        <v>67</v>
      </c>
      <c r="E91" s="22"/>
      <c r="F91" s="23"/>
      <c r="G91" s="21"/>
      <c r="H91" s="146">
        <v>9995</v>
      </c>
      <c r="I91" s="22"/>
      <c r="J91" s="22"/>
      <c r="K91" s="21"/>
      <c r="L91" s="23"/>
      <c r="M91" s="22"/>
      <c r="N91" s="22" t="s">
        <v>12</v>
      </c>
      <c r="O91" s="21"/>
      <c r="P91" s="133">
        <v>3862846</v>
      </c>
      <c r="Q91" s="21"/>
      <c r="R91" s="135">
        <f>4765167+712441+701295+1000000+2035580</f>
        <v>9214483</v>
      </c>
    </row>
    <row r="92" spans="1:18" ht="16.5" customHeight="1">
      <c r="A92" s="28"/>
      <c r="B92" s="64"/>
      <c r="C92" s="19">
        <v>193</v>
      </c>
      <c r="D92" s="83" t="s">
        <v>68</v>
      </c>
      <c r="E92" s="19"/>
      <c r="F92" s="84"/>
      <c r="G92" s="21"/>
      <c r="H92" s="146">
        <v>9995</v>
      </c>
      <c r="I92" s="22"/>
      <c r="J92" s="22"/>
      <c r="K92" s="21"/>
      <c r="L92" s="23"/>
      <c r="M92" s="22"/>
      <c r="N92" s="22"/>
      <c r="O92" s="24"/>
      <c r="P92" s="133">
        <v>641375</v>
      </c>
      <c r="Q92" s="21"/>
      <c r="R92" s="135">
        <f>604188+101082+200730+300000+935664</f>
        <v>2141664</v>
      </c>
    </row>
    <row r="93" spans="1:18" ht="16.5" customHeight="1">
      <c r="A93" s="28"/>
      <c r="B93" s="64"/>
      <c r="C93" s="19"/>
      <c r="D93" s="83"/>
      <c r="E93" s="19"/>
      <c r="F93" s="84"/>
      <c r="G93" s="21"/>
      <c r="H93" s="153"/>
      <c r="I93" s="22"/>
      <c r="J93" s="22"/>
      <c r="K93" s="21"/>
      <c r="L93" s="23"/>
      <c r="M93" s="22"/>
      <c r="N93" s="22"/>
      <c r="O93" s="21"/>
      <c r="P93" s="147"/>
      <c r="Q93" s="21"/>
      <c r="R93" s="48"/>
    </row>
    <row r="94" spans="1:18" ht="16.5" customHeight="1">
      <c r="A94" s="28">
        <v>2</v>
      </c>
      <c r="B94" s="64"/>
      <c r="C94" s="19"/>
      <c r="D94" s="89" t="s">
        <v>64</v>
      </c>
      <c r="E94" s="91"/>
      <c r="F94" s="92"/>
      <c r="G94" s="21"/>
      <c r="H94" s="153"/>
      <c r="I94" s="22"/>
      <c r="J94" s="22"/>
      <c r="K94" s="21"/>
      <c r="L94" s="23"/>
      <c r="M94" s="22"/>
      <c r="N94" s="22"/>
      <c r="O94" s="24"/>
      <c r="P94" s="158">
        <f>+P95+P101+P106+P109+P112+P117+P155+P159+P163</f>
        <v>41301474</v>
      </c>
      <c r="Q94" s="21"/>
      <c r="R94" s="107">
        <f>+R95+R101+R106+R109+R112+R117+R155+R159+R163</f>
        <v>62840096</v>
      </c>
    </row>
    <row r="95" spans="1:18" ht="16.5" customHeight="1">
      <c r="A95" s="28"/>
      <c r="B95" s="64">
        <v>21</v>
      </c>
      <c r="C95" s="19"/>
      <c r="D95" s="89" t="s">
        <v>65</v>
      </c>
      <c r="E95" s="91"/>
      <c r="F95" s="84"/>
      <c r="G95" s="21"/>
      <c r="H95" s="146">
        <v>9995</v>
      </c>
      <c r="I95" s="22"/>
      <c r="J95" s="22"/>
      <c r="K95" s="21"/>
      <c r="L95" s="23"/>
      <c r="M95" s="22"/>
      <c r="N95" s="22"/>
      <c r="O95" s="21"/>
      <c r="P95" s="152">
        <f>+P96+P97+P98+P99+P100</f>
        <v>2970288</v>
      </c>
      <c r="Q95" s="21"/>
      <c r="R95" s="105">
        <f>+R96+R97+R98+R99+R100</f>
        <v>10275228</v>
      </c>
    </row>
    <row r="96" spans="1:18" ht="16.5" customHeight="1">
      <c r="A96" s="28"/>
      <c r="B96" s="64"/>
      <c r="C96" s="19">
        <v>211</v>
      </c>
      <c r="D96" s="83" t="s">
        <v>69</v>
      </c>
      <c r="E96" s="19"/>
      <c r="F96" s="23"/>
      <c r="G96" s="21"/>
      <c r="H96" s="153"/>
      <c r="I96" s="22"/>
      <c r="J96" s="22"/>
      <c r="K96" s="21"/>
      <c r="L96" s="23"/>
      <c r="M96" s="22"/>
      <c r="N96" s="22"/>
      <c r="O96" s="24"/>
      <c r="P96" s="133">
        <v>0</v>
      </c>
      <c r="Q96" s="21"/>
      <c r="R96" s="104">
        <v>0</v>
      </c>
    </row>
    <row r="97" spans="1:18" ht="16.5" customHeight="1">
      <c r="A97" s="28"/>
      <c r="B97" s="64"/>
      <c r="C97" s="19">
        <v>212</v>
      </c>
      <c r="D97" s="83" t="s">
        <v>70</v>
      </c>
      <c r="E97" s="19"/>
      <c r="F97" s="84"/>
      <c r="G97" s="21"/>
      <c r="H97" s="151">
        <v>9995</v>
      </c>
      <c r="I97" s="22"/>
      <c r="J97" s="22"/>
      <c r="K97" s="21"/>
      <c r="L97" s="23"/>
      <c r="M97" s="22"/>
      <c r="N97" s="22"/>
      <c r="O97" s="21"/>
      <c r="P97" s="133">
        <v>213889</v>
      </c>
      <c r="Q97" s="21"/>
      <c r="R97" s="135">
        <f>394910-166436+127228+79174+65231</f>
        <v>500107</v>
      </c>
    </row>
    <row r="98" spans="1:18" ht="16.5" customHeight="1">
      <c r="A98" s="28"/>
      <c r="B98" s="64"/>
      <c r="C98" s="19">
        <v>213</v>
      </c>
      <c r="D98" s="83" t="s">
        <v>71</v>
      </c>
      <c r="E98" s="19"/>
      <c r="F98" s="23"/>
      <c r="G98" s="21"/>
      <c r="H98" s="153"/>
      <c r="I98" s="22"/>
      <c r="J98" s="22"/>
      <c r="K98" s="21"/>
      <c r="L98" s="23"/>
      <c r="M98" s="22"/>
      <c r="N98" s="22"/>
      <c r="O98" s="24"/>
      <c r="P98" s="133"/>
      <c r="Q98" s="21"/>
      <c r="R98" s="114">
        <v>9600000</v>
      </c>
    </row>
    <row r="99" spans="1:19" ht="16.5" customHeight="1">
      <c r="A99" s="13"/>
      <c r="B99" s="65"/>
      <c r="C99" s="85">
        <v>214</v>
      </c>
      <c r="D99" s="83" t="s">
        <v>72</v>
      </c>
      <c r="E99" s="19"/>
      <c r="F99" s="84"/>
      <c r="G99" s="1"/>
      <c r="H99" s="151">
        <v>9995</v>
      </c>
      <c r="I99" s="2"/>
      <c r="J99" s="2"/>
      <c r="K99" s="1"/>
      <c r="L99" s="3"/>
      <c r="M99" s="2"/>
      <c r="N99" s="2"/>
      <c r="O99" s="1"/>
      <c r="P99" s="133">
        <v>34387</v>
      </c>
      <c r="Q99" s="1"/>
      <c r="R99" s="135">
        <f>17343+8199+24971+14139+9698</f>
        <v>74350</v>
      </c>
      <c r="S99" s="116"/>
    </row>
    <row r="100" spans="1:18" ht="16.5" customHeight="1">
      <c r="A100" s="13"/>
      <c r="B100" s="65"/>
      <c r="C100" s="85">
        <v>215</v>
      </c>
      <c r="D100" s="83" t="s">
        <v>73</v>
      </c>
      <c r="E100" s="19"/>
      <c r="F100" s="84"/>
      <c r="G100" s="1"/>
      <c r="H100" s="146">
        <v>9995</v>
      </c>
      <c r="I100" s="2"/>
      <c r="J100" s="2"/>
      <c r="K100" s="1"/>
      <c r="L100" s="3"/>
      <c r="M100" s="2"/>
      <c r="N100" s="2"/>
      <c r="O100" s="1"/>
      <c r="P100" s="133">
        <v>2722012</v>
      </c>
      <c r="Q100" s="1"/>
      <c r="R100" s="135">
        <f>5684253+5684253-288488-6000000-2311083-2668164</f>
        <v>100771</v>
      </c>
    </row>
    <row r="101" spans="1:21" ht="16.5" customHeight="1">
      <c r="A101" s="13"/>
      <c r="B101" s="64">
        <v>22</v>
      </c>
      <c r="C101" s="85"/>
      <c r="D101" s="89" t="s">
        <v>74</v>
      </c>
      <c r="E101" s="50"/>
      <c r="F101" s="3"/>
      <c r="G101" s="1"/>
      <c r="H101" s="159"/>
      <c r="I101" s="2"/>
      <c r="J101" s="2"/>
      <c r="K101" s="1"/>
      <c r="L101" s="3"/>
      <c r="M101" s="2"/>
      <c r="N101" s="2"/>
      <c r="O101" s="1"/>
      <c r="P101" s="152">
        <f>+P102+P103+P104+P105</f>
        <v>5545332</v>
      </c>
      <c r="Q101" s="1"/>
      <c r="R101" s="105">
        <f>+R102+R103+R104+R105</f>
        <v>8721518</v>
      </c>
      <c r="U101" t="s">
        <v>12</v>
      </c>
    </row>
    <row r="102" spans="1:21" ht="16.5" customHeight="1">
      <c r="A102" s="13"/>
      <c r="B102" s="65"/>
      <c r="C102" s="85">
        <v>221</v>
      </c>
      <c r="D102" s="83" t="s">
        <v>75</v>
      </c>
      <c r="E102" s="2"/>
      <c r="F102" s="3"/>
      <c r="G102" s="1"/>
      <c r="H102" s="146">
        <v>9995</v>
      </c>
      <c r="I102" s="2"/>
      <c r="J102" s="2"/>
      <c r="K102" s="1"/>
      <c r="L102" s="3"/>
      <c r="M102" s="2"/>
      <c r="N102" s="2"/>
      <c r="O102" s="1"/>
      <c r="P102" s="133">
        <v>4904065</v>
      </c>
      <c r="Q102" s="1"/>
      <c r="R102" s="135">
        <f>6299925+1259985+20000</f>
        <v>7579910</v>
      </c>
      <c r="S102" s="116"/>
      <c r="U102" s="130"/>
    </row>
    <row r="103" spans="1:18" ht="16.5" customHeight="1">
      <c r="A103" s="13"/>
      <c r="B103" s="65"/>
      <c r="C103" s="85">
        <v>222</v>
      </c>
      <c r="D103" s="83" t="s">
        <v>76</v>
      </c>
      <c r="E103" s="19"/>
      <c r="F103" s="84"/>
      <c r="G103" s="1"/>
      <c r="H103" s="146">
        <v>9995</v>
      </c>
      <c r="I103" s="2"/>
      <c r="J103" s="2"/>
      <c r="K103" s="1"/>
      <c r="L103" s="3"/>
      <c r="M103" s="2"/>
      <c r="N103" s="2"/>
      <c r="O103" s="1"/>
      <c r="P103" s="133">
        <v>8300</v>
      </c>
      <c r="Q103" s="1"/>
      <c r="R103" s="135">
        <f>30273-10353+1000</f>
        <v>20920</v>
      </c>
    </row>
    <row r="104" spans="1:21" ht="16.5" customHeight="1">
      <c r="A104" s="13"/>
      <c r="B104" s="65"/>
      <c r="C104" s="85">
        <v>223</v>
      </c>
      <c r="D104" s="83" t="s">
        <v>77</v>
      </c>
      <c r="E104" s="19"/>
      <c r="F104" s="84"/>
      <c r="G104" s="1"/>
      <c r="H104" s="151">
        <v>9995</v>
      </c>
      <c r="I104" s="2"/>
      <c r="J104" s="2"/>
      <c r="K104" s="1"/>
      <c r="L104" s="3"/>
      <c r="M104" s="2"/>
      <c r="N104" s="2"/>
      <c r="O104" s="1"/>
      <c r="P104" s="133">
        <v>600000</v>
      </c>
      <c r="Q104" s="1"/>
      <c r="R104" s="135">
        <f>684921+60000-71385+134707+211757</f>
        <v>1020000</v>
      </c>
      <c r="U104" s="130"/>
    </row>
    <row r="105" spans="1:18" ht="16.5" customHeight="1">
      <c r="A105" s="13"/>
      <c r="B105" s="65"/>
      <c r="C105" s="85">
        <v>224</v>
      </c>
      <c r="D105" s="83" t="s">
        <v>78</v>
      </c>
      <c r="E105" s="19"/>
      <c r="F105" s="3"/>
      <c r="G105" s="1"/>
      <c r="H105" s="146">
        <v>9995</v>
      </c>
      <c r="J105" s="2"/>
      <c r="K105" s="1"/>
      <c r="L105" s="3"/>
      <c r="M105" s="2"/>
      <c r="N105" s="2"/>
      <c r="O105" s="1"/>
      <c r="P105" s="133">
        <v>32967</v>
      </c>
      <c r="Q105" s="1"/>
      <c r="R105" s="135">
        <f>82512+18176</f>
        <v>100688</v>
      </c>
    </row>
    <row r="106" spans="1:18" ht="16.5" customHeight="1">
      <c r="A106" s="13"/>
      <c r="B106" s="64">
        <v>23</v>
      </c>
      <c r="C106" s="85"/>
      <c r="D106" s="89" t="s">
        <v>79</v>
      </c>
      <c r="E106" s="91"/>
      <c r="F106" s="92"/>
      <c r="G106" s="1"/>
      <c r="H106" s="159"/>
      <c r="I106" s="2"/>
      <c r="J106" s="2"/>
      <c r="K106" s="1"/>
      <c r="L106" s="3"/>
      <c r="M106" s="2"/>
      <c r="N106" s="2"/>
      <c r="O106" s="1"/>
      <c r="P106" s="152">
        <f>+P107+P108</f>
        <v>8612839</v>
      </c>
      <c r="Q106" s="1"/>
      <c r="R106" s="105">
        <f>+R107+R108</f>
        <v>12627553</v>
      </c>
    </row>
    <row r="107" spans="1:20" ht="16.5" customHeight="1">
      <c r="A107" s="13"/>
      <c r="B107" s="82"/>
      <c r="C107" s="19">
        <v>231</v>
      </c>
      <c r="D107" s="83" t="s">
        <v>80</v>
      </c>
      <c r="E107" s="2"/>
      <c r="F107" s="3"/>
      <c r="G107" s="1"/>
      <c r="H107" s="151">
        <v>9995</v>
      </c>
      <c r="I107" s="2"/>
      <c r="J107" s="2"/>
      <c r="K107" s="1"/>
      <c r="L107" s="3"/>
      <c r="M107" s="2"/>
      <c r="N107" s="2"/>
      <c r="O107" s="1"/>
      <c r="P107" s="133">
        <v>8194251</v>
      </c>
      <c r="Q107" s="1"/>
      <c r="R107" s="135">
        <f>9578400+421600+2018212-1000000-1255789+1000000-1762423+4473400-1560597</f>
        <v>11912803</v>
      </c>
      <c r="T107" s="116"/>
    </row>
    <row r="108" spans="1:18" ht="16.5" customHeight="1">
      <c r="A108" s="13"/>
      <c r="B108" s="65"/>
      <c r="C108" s="85">
        <v>232</v>
      </c>
      <c r="D108" s="83" t="s">
        <v>81</v>
      </c>
      <c r="E108" s="2"/>
      <c r="F108" s="3"/>
      <c r="G108" s="1"/>
      <c r="H108" s="159"/>
      <c r="I108" s="2"/>
      <c r="J108" s="2"/>
      <c r="K108" s="1"/>
      <c r="L108" s="3"/>
      <c r="M108" s="2"/>
      <c r="N108" s="2"/>
      <c r="O108" s="1"/>
      <c r="P108" s="133">
        <v>418588</v>
      </c>
      <c r="Q108" s="1"/>
      <c r="R108" s="135">
        <f>2579351+420649-2500000+8750+250000+6000+150000-200000</f>
        <v>714750</v>
      </c>
    </row>
    <row r="109" spans="1:18" ht="16.5" customHeight="1">
      <c r="A109" s="13"/>
      <c r="B109" s="64">
        <v>24</v>
      </c>
      <c r="C109" s="85"/>
      <c r="D109" s="89" t="s">
        <v>82</v>
      </c>
      <c r="E109" s="2"/>
      <c r="F109" s="3"/>
      <c r="G109" s="1"/>
      <c r="H109" s="146">
        <v>9995</v>
      </c>
      <c r="I109" s="2"/>
      <c r="J109" s="2"/>
      <c r="K109" s="1"/>
      <c r="L109" s="3"/>
      <c r="M109" s="2"/>
      <c r="N109" s="2"/>
      <c r="O109" s="1"/>
      <c r="P109" s="152">
        <f>+P110+P111</f>
        <v>2227435</v>
      </c>
      <c r="Q109" s="1"/>
      <c r="R109" s="105">
        <f>+R110+R111</f>
        <v>2106613</v>
      </c>
    </row>
    <row r="110" spans="1:18" ht="16.5" customHeight="1">
      <c r="A110" s="13"/>
      <c r="B110" s="82"/>
      <c r="C110" s="85">
        <v>241</v>
      </c>
      <c r="D110" s="83" t="s">
        <v>83</v>
      </c>
      <c r="E110" s="2"/>
      <c r="F110" s="3"/>
      <c r="G110" s="1"/>
      <c r="H110" s="146"/>
      <c r="I110" s="2"/>
      <c r="J110" s="2" t="s">
        <v>12</v>
      </c>
      <c r="K110" s="1"/>
      <c r="L110" s="3"/>
      <c r="M110" s="2"/>
      <c r="N110" s="2"/>
      <c r="O110" s="1"/>
      <c r="P110" s="133">
        <v>215168</v>
      </c>
      <c r="Q110" s="1"/>
      <c r="R110" s="135">
        <f>190000+16800+250094+110000+12000+40000+12000+30000-346050</f>
        <v>314844</v>
      </c>
    </row>
    <row r="111" spans="1:20" ht="16.5" customHeight="1">
      <c r="A111" s="13"/>
      <c r="B111" s="65"/>
      <c r="C111" s="85">
        <v>242</v>
      </c>
      <c r="D111" s="83" t="s">
        <v>84</v>
      </c>
      <c r="E111" s="19"/>
      <c r="F111" s="84"/>
      <c r="G111" s="1"/>
      <c r="H111" s="151">
        <v>9995</v>
      </c>
      <c r="I111" s="2"/>
      <c r="J111" s="2"/>
      <c r="K111" s="1"/>
      <c r="L111" s="3"/>
      <c r="M111" s="2"/>
      <c r="N111" s="2"/>
      <c r="O111" s="1"/>
      <c r="P111" s="133">
        <v>2012267</v>
      </c>
      <c r="Q111" s="1"/>
      <c r="R111" s="135">
        <f>2143668-1083134+1000000-268765</f>
        <v>1791769</v>
      </c>
      <c r="T111" s="131"/>
    </row>
    <row r="112" spans="1:18" ht="16.5" customHeight="1">
      <c r="A112" s="13"/>
      <c r="B112" s="64">
        <v>25</v>
      </c>
      <c r="C112" s="85"/>
      <c r="D112" s="89" t="s">
        <v>85</v>
      </c>
      <c r="E112" s="91"/>
      <c r="F112" s="84"/>
      <c r="G112" s="1"/>
      <c r="H112" s="159"/>
      <c r="I112" s="2"/>
      <c r="J112" s="2"/>
      <c r="K112" s="1"/>
      <c r="L112" s="3"/>
      <c r="M112" s="2"/>
      <c r="N112" s="2"/>
      <c r="O112" s="1"/>
      <c r="P112" s="152">
        <f>+P113+P114+P115+P116</f>
        <v>862748</v>
      </c>
      <c r="Q112" s="1"/>
      <c r="R112" s="105">
        <f>+R113+R114+R115+R116</f>
        <v>854076</v>
      </c>
    </row>
    <row r="113" spans="1:18" ht="16.5" customHeight="1">
      <c r="A113" s="13"/>
      <c r="B113" s="82"/>
      <c r="C113" s="85">
        <v>251</v>
      </c>
      <c r="D113" s="83" t="s">
        <v>87</v>
      </c>
      <c r="E113" s="19"/>
      <c r="F113" s="84"/>
      <c r="G113" s="1"/>
      <c r="H113" s="146">
        <v>9995</v>
      </c>
      <c r="I113" s="2"/>
      <c r="J113" s="2"/>
      <c r="K113" s="1"/>
      <c r="L113" s="3"/>
      <c r="M113" s="2"/>
      <c r="N113" s="2"/>
      <c r="O113" s="1"/>
      <c r="P113" s="133">
        <v>840360</v>
      </c>
      <c r="Q113" s="1"/>
      <c r="R113" s="135">
        <f>849050+440000+36000+20040+12000+860000-1241469-127255</f>
        <v>848366</v>
      </c>
    </row>
    <row r="114" spans="1:18" ht="16.5" customHeight="1">
      <c r="A114" s="13"/>
      <c r="B114" s="65"/>
      <c r="C114" s="85">
        <v>252</v>
      </c>
      <c r="D114" s="83" t="s">
        <v>86</v>
      </c>
      <c r="E114" s="19"/>
      <c r="F114" s="3"/>
      <c r="G114" s="1"/>
      <c r="H114" s="109">
        <v>9995</v>
      </c>
      <c r="I114" s="2"/>
      <c r="J114" s="2"/>
      <c r="K114" s="1"/>
      <c r="L114" s="3"/>
      <c r="M114" s="2"/>
      <c r="N114" s="2"/>
      <c r="O114" s="1"/>
      <c r="P114" s="133">
        <v>15595</v>
      </c>
      <c r="Q114" s="1"/>
      <c r="R114" s="114"/>
    </row>
    <row r="115" spans="1:18" ht="16.5" customHeight="1">
      <c r="A115" s="13"/>
      <c r="B115" s="65"/>
      <c r="C115" s="85">
        <v>253</v>
      </c>
      <c r="D115" s="83" t="s">
        <v>88</v>
      </c>
      <c r="E115" s="19"/>
      <c r="F115" s="84"/>
      <c r="G115" s="1"/>
      <c r="H115" s="109">
        <v>9995</v>
      </c>
      <c r="I115" s="2"/>
      <c r="J115" s="2"/>
      <c r="K115" s="1"/>
      <c r="L115" s="3"/>
      <c r="M115" s="2"/>
      <c r="N115" s="2"/>
      <c r="O115" s="1"/>
      <c r="P115" s="157">
        <v>0</v>
      </c>
      <c r="Q115" s="1"/>
      <c r="R115" s="102">
        <v>0</v>
      </c>
    </row>
    <row r="116" spans="1:19" ht="16.5" customHeight="1">
      <c r="A116" s="13"/>
      <c r="B116" s="82"/>
      <c r="C116" s="85">
        <v>254</v>
      </c>
      <c r="D116" s="83" t="s">
        <v>89</v>
      </c>
      <c r="E116" s="19"/>
      <c r="F116" s="84"/>
      <c r="G116" s="1"/>
      <c r="H116" s="120"/>
      <c r="I116" s="2"/>
      <c r="J116" s="2"/>
      <c r="K116" s="1"/>
      <c r="L116" s="3"/>
      <c r="M116" s="2"/>
      <c r="N116" s="2"/>
      <c r="O116" s="1"/>
      <c r="P116" s="133">
        <v>6793</v>
      </c>
      <c r="Q116" s="1"/>
      <c r="R116" s="135">
        <f>6840+6681-3948-3863</f>
        <v>5710</v>
      </c>
      <c r="S116" s="141"/>
    </row>
    <row r="117" spans="1:18" ht="16.5" customHeight="1">
      <c r="A117" s="13"/>
      <c r="B117" s="64">
        <v>26</v>
      </c>
      <c r="C117" s="85"/>
      <c r="D117" s="89" t="s">
        <v>90</v>
      </c>
      <c r="E117" s="19"/>
      <c r="F117" s="84"/>
      <c r="G117" s="1"/>
      <c r="H117" s="115">
        <v>9995</v>
      </c>
      <c r="I117" s="2"/>
      <c r="J117" s="2"/>
      <c r="K117" s="1"/>
      <c r="L117" s="3"/>
      <c r="M117" s="2"/>
      <c r="N117" s="2"/>
      <c r="O117" s="1"/>
      <c r="P117" s="152">
        <f>+P118+P150+P151+P152+P153+P154</f>
        <v>1902447</v>
      </c>
      <c r="Q117" s="1"/>
      <c r="R117" s="105">
        <f>+R118+R150+R151+R152+R153+R154</f>
        <v>247844</v>
      </c>
    </row>
    <row r="118" spans="1:18" ht="16.5" customHeight="1">
      <c r="A118" s="13"/>
      <c r="B118" s="65"/>
      <c r="C118" s="85">
        <v>261</v>
      </c>
      <c r="D118" s="83" t="s">
        <v>91</v>
      </c>
      <c r="E118" s="2"/>
      <c r="F118" s="3"/>
      <c r="G118" s="1"/>
      <c r="H118" s="120"/>
      <c r="I118" s="2"/>
      <c r="J118" s="2"/>
      <c r="K118" s="1"/>
      <c r="L118" s="3"/>
      <c r="M118" s="2"/>
      <c r="N118" s="2"/>
      <c r="O118" s="1"/>
      <c r="P118" s="133">
        <v>1078726</v>
      </c>
      <c r="Q118" s="1"/>
      <c r="R118" s="114"/>
    </row>
    <row r="119" spans="1:18" ht="16.5" customHeight="1" thickBot="1">
      <c r="A119" s="13"/>
      <c r="B119" s="66"/>
      <c r="C119" s="2"/>
      <c r="D119" s="1"/>
      <c r="E119" s="2"/>
      <c r="F119" s="3"/>
      <c r="G119" s="1"/>
      <c r="H119" s="5"/>
      <c r="I119" s="2"/>
      <c r="J119" s="2"/>
      <c r="K119" s="139"/>
      <c r="L119" s="140"/>
      <c r="M119" s="2"/>
      <c r="N119" s="2"/>
      <c r="O119" s="1"/>
      <c r="P119" s="154"/>
      <c r="Q119" s="1"/>
      <c r="R119" s="14"/>
    </row>
    <row r="120" spans="1:18" ht="16.5" customHeight="1" thickBot="1">
      <c r="A120" s="71" t="s">
        <v>32</v>
      </c>
      <c r="B120" s="72"/>
      <c r="C120" s="72"/>
      <c r="D120" s="73"/>
      <c r="E120" s="73"/>
      <c r="F120" s="73"/>
      <c r="G120" s="73"/>
      <c r="H120" s="73"/>
      <c r="I120" s="73"/>
      <c r="J120" s="73"/>
      <c r="K120" s="136"/>
      <c r="L120" s="136"/>
      <c r="M120" s="73"/>
      <c r="N120" s="73"/>
      <c r="O120" s="74"/>
      <c r="P120" s="75"/>
      <c r="Q120" s="76"/>
      <c r="R120" s="77"/>
    </row>
    <row r="121" spans="1:18" ht="16.5" customHeight="1">
      <c r="A121" s="34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54"/>
    </row>
    <row r="122" spans="1:18" ht="16.5" customHeight="1">
      <c r="A122" s="1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14"/>
    </row>
    <row r="123" spans="1:18" ht="16.5" customHeight="1">
      <c r="A123" s="1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14"/>
    </row>
    <row r="124" spans="1:18" ht="16.5" customHeight="1">
      <c r="A124" s="13"/>
      <c r="B124" s="4"/>
      <c r="C124" s="4"/>
      <c r="D124" s="4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4"/>
      <c r="P124" s="4"/>
      <c r="Q124" s="4"/>
      <c r="R124" s="14"/>
    </row>
    <row r="125" spans="1:18" ht="16.5" customHeight="1" thickBot="1">
      <c r="A125" s="60"/>
      <c r="B125" s="15"/>
      <c r="C125" s="62" t="s">
        <v>16</v>
      </c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62" t="s">
        <v>16</v>
      </c>
      <c r="Q125" s="15"/>
      <c r="R125" s="61"/>
    </row>
    <row r="127" ht="16.5" customHeight="1">
      <c r="F127" t="s">
        <v>12</v>
      </c>
    </row>
    <row r="128" spans="1:18" ht="16.5" customHeight="1">
      <c r="A128" s="185" t="s">
        <v>228</v>
      </c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</row>
    <row r="129" spans="1:18" ht="16.5" customHeight="1">
      <c r="A129" s="179" t="s">
        <v>18</v>
      </c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6.5" customHeight="1">
      <c r="A130" s="179" t="s">
        <v>19</v>
      </c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6.5" customHeight="1" thickBo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 t="s">
        <v>12</v>
      </c>
      <c r="O131" s="17"/>
      <c r="P131" s="17"/>
      <c r="Q131" s="17"/>
      <c r="R131" s="17"/>
    </row>
    <row r="132" spans="1:18" ht="16.5" customHeight="1">
      <c r="A132" s="31"/>
      <c r="B132" s="11"/>
      <c r="C132" s="11"/>
      <c r="D132" s="42"/>
      <c r="E132" s="42"/>
      <c r="F132" s="42"/>
      <c r="G132" s="42"/>
      <c r="H132" s="42"/>
      <c r="I132" s="42"/>
      <c r="J132" s="128">
        <v>3</v>
      </c>
      <c r="K132" s="42"/>
      <c r="L132" s="42"/>
      <c r="M132" s="42"/>
      <c r="N132" s="42"/>
      <c r="O132" s="16"/>
      <c r="P132" s="12"/>
      <c r="Q132" s="12"/>
      <c r="R132" s="68" t="s">
        <v>33</v>
      </c>
    </row>
    <row r="133" spans="1:18" ht="16.5" customHeight="1">
      <c r="A133" s="26"/>
      <c r="B133" s="6"/>
      <c r="C133" s="6"/>
      <c r="D133" s="9"/>
      <c r="E133" s="9"/>
      <c r="F133" s="9"/>
      <c r="G133" s="9"/>
      <c r="H133" s="121"/>
      <c r="I133" s="9"/>
      <c r="J133" s="2"/>
      <c r="K133" s="9"/>
      <c r="L133" s="9"/>
      <c r="M133" s="9"/>
      <c r="N133" s="9"/>
      <c r="O133" s="10"/>
      <c r="P133" s="98" t="s">
        <v>231</v>
      </c>
      <c r="Q133" s="2"/>
      <c r="R133" s="14"/>
    </row>
    <row r="134" spans="1:18" ht="16.5" customHeight="1">
      <c r="A134" s="26"/>
      <c r="B134" s="6"/>
      <c r="C134" s="6"/>
      <c r="D134" s="40" t="s">
        <v>12</v>
      </c>
      <c r="E134" s="40"/>
      <c r="F134" s="40"/>
      <c r="G134" s="40"/>
      <c r="H134" s="40"/>
      <c r="I134" s="40"/>
      <c r="J134" s="2"/>
      <c r="K134" s="40"/>
      <c r="L134" s="40"/>
      <c r="M134" s="40"/>
      <c r="N134" s="40"/>
      <c r="O134" s="2"/>
      <c r="P134" s="98" t="s">
        <v>234</v>
      </c>
      <c r="Q134" s="2"/>
      <c r="R134" s="14"/>
    </row>
    <row r="135" spans="1:18" ht="38.25" customHeight="1">
      <c r="A135" s="13"/>
      <c r="B135" s="37"/>
      <c r="C135" s="37"/>
      <c r="D135" s="180" t="s">
        <v>29</v>
      </c>
      <c r="E135" s="181"/>
      <c r="F135" s="181"/>
      <c r="G135" s="181"/>
      <c r="H135" s="181"/>
      <c r="I135" s="181"/>
      <c r="J135" s="181"/>
      <c r="K135" s="181"/>
      <c r="L135" s="181"/>
      <c r="M135" s="181"/>
      <c r="N135" s="37"/>
      <c r="O135" s="37"/>
      <c r="P135" s="37"/>
      <c r="Q135" s="37"/>
      <c r="R135" s="38"/>
    </row>
    <row r="136" spans="1:18" ht="16.5" customHeight="1">
      <c r="A136" s="36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8"/>
    </row>
    <row r="137" spans="1:18" ht="16.5" customHeight="1">
      <c r="A137" s="43"/>
      <c r="B137" s="41"/>
      <c r="C137" s="41" t="s">
        <v>22</v>
      </c>
      <c r="D137" s="2"/>
      <c r="E137" s="46" t="s">
        <v>23</v>
      </c>
      <c r="F137" s="2"/>
      <c r="G137" s="2"/>
      <c r="H137" s="49" t="s">
        <v>24</v>
      </c>
      <c r="I137" s="49"/>
      <c r="J137" s="50" t="s">
        <v>202</v>
      </c>
      <c r="K137" s="6"/>
      <c r="L137" s="51"/>
      <c r="M137" s="18"/>
      <c r="N137" s="19"/>
      <c r="O137" s="2"/>
      <c r="P137" s="2"/>
      <c r="Q137" s="2"/>
      <c r="R137" s="14"/>
    </row>
    <row r="138" spans="1:18" ht="16.5" customHeight="1">
      <c r="A138" s="13"/>
      <c r="B138" s="2"/>
      <c r="C138" s="2"/>
      <c r="D138" s="41"/>
      <c r="E138" s="2"/>
      <c r="F138" s="41"/>
      <c r="G138" s="18"/>
      <c r="H138" s="52"/>
      <c r="I138" s="49"/>
      <c r="J138" s="53" t="s">
        <v>201</v>
      </c>
      <c r="K138" s="6"/>
      <c r="L138" s="50"/>
      <c r="M138" s="39"/>
      <c r="N138" s="18"/>
      <c r="O138" s="2"/>
      <c r="P138" s="2"/>
      <c r="Q138" s="2"/>
      <c r="R138" s="14"/>
    </row>
    <row r="139" spans="1:18" ht="16.5" customHeight="1">
      <c r="A139" s="43"/>
      <c r="B139" s="41"/>
      <c r="C139" s="41" t="s">
        <v>26</v>
      </c>
      <c r="D139" s="2"/>
      <c r="E139" s="46" t="s">
        <v>23</v>
      </c>
      <c r="F139" s="2"/>
      <c r="G139" s="41"/>
      <c r="H139" s="49" t="s">
        <v>24</v>
      </c>
      <c r="I139" s="49"/>
      <c r="J139" s="50" t="s">
        <v>25</v>
      </c>
      <c r="K139" s="6"/>
      <c r="L139" s="6"/>
      <c r="M139" s="18"/>
      <c r="N139" s="19"/>
      <c r="O139" s="2"/>
      <c r="P139" s="2"/>
      <c r="Q139" s="2"/>
      <c r="R139" s="14"/>
    </row>
    <row r="140" spans="1:18" ht="16.5" customHeight="1">
      <c r="A140" s="13"/>
      <c r="B140" s="2"/>
      <c r="C140" s="2"/>
      <c r="D140" s="18"/>
      <c r="E140" s="2"/>
      <c r="F140" s="18"/>
      <c r="G140" s="18"/>
      <c r="H140" s="52"/>
      <c r="I140" s="49"/>
      <c r="J140" s="53"/>
      <c r="K140" s="6"/>
      <c r="L140" s="6"/>
      <c r="M140" s="67"/>
      <c r="N140" s="67"/>
      <c r="O140" s="51"/>
      <c r="P140" s="51"/>
      <c r="Q140" s="67"/>
      <c r="R140" s="14"/>
    </row>
    <row r="141" spans="1:18" ht="16.5" customHeight="1">
      <c r="A141" s="44"/>
      <c r="B141" s="20"/>
      <c r="C141" s="20" t="s">
        <v>27</v>
      </c>
      <c r="D141" s="2"/>
      <c r="E141" s="46" t="s">
        <v>23</v>
      </c>
      <c r="F141" s="2"/>
      <c r="G141" s="18"/>
      <c r="H141" s="49" t="s">
        <v>24</v>
      </c>
      <c r="I141" s="49"/>
      <c r="J141" s="50" t="s">
        <v>25</v>
      </c>
      <c r="K141" s="6"/>
      <c r="L141" s="53"/>
      <c r="M141" s="49" t="s">
        <v>31</v>
      </c>
      <c r="N141" s="67"/>
      <c r="O141" s="51"/>
      <c r="P141" s="51"/>
      <c r="Q141" s="67"/>
      <c r="R141" s="14"/>
    </row>
    <row r="142" spans="1:18" ht="16.5" customHeight="1">
      <c r="A142" s="13"/>
      <c r="B142" s="2"/>
      <c r="C142" s="2"/>
      <c r="D142" s="18"/>
      <c r="E142" s="2"/>
      <c r="F142" s="18"/>
      <c r="G142" s="18"/>
      <c r="H142" s="52"/>
      <c r="I142" s="49"/>
      <c r="J142" s="53"/>
      <c r="K142" s="6"/>
      <c r="L142" s="53"/>
      <c r="M142" s="39"/>
      <c r="N142" s="18"/>
      <c r="O142" s="2"/>
      <c r="P142" s="2"/>
      <c r="Q142" s="2"/>
      <c r="R142" s="14"/>
    </row>
    <row r="143" spans="1:18" ht="16.5" customHeight="1">
      <c r="A143" s="43"/>
      <c r="B143" s="41"/>
      <c r="C143" s="41" t="s">
        <v>28</v>
      </c>
      <c r="D143" s="41"/>
      <c r="E143" s="46" t="s">
        <v>23</v>
      </c>
      <c r="F143" s="2"/>
      <c r="G143" s="41"/>
      <c r="H143" s="49" t="s">
        <v>24</v>
      </c>
      <c r="I143" s="49"/>
      <c r="J143" s="50" t="s">
        <v>25</v>
      </c>
      <c r="K143" s="6"/>
      <c r="L143" s="53"/>
      <c r="M143" s="19"/>
      <c r="N143" s="19"/>
      <c r="O143" s="7"/>
      <c r="P143" s="8"/>
      <c r="Q143" s="8"/>
      <c r="R143" s="27"/>
    </row>
    <row r="144" spans="1:18" ht="16.5" customHeight="1" thickBot="1">
      <c r="A144" s="45"/>
      <c r="B144" s="47"/>
      <c r="C144" s="47"/>
      <c r="D144" s="32"/>
      <c r="E144" s="55"/>
      <c r="F144" s="15"/>
      <c r="G144" s="15"/>
      <c r="H144" s="56"/>
      <c r="I144" s="56"/>
      <c r="J144" s="57"/>
      <c r="K144" s="58"/>
      <c r="L144" s="59"/>
      <c r="M144" s="15"/>
      <c r="N144" s="15"/>
      <c r="O144" s="33"/>
      <c r="P144" s="30"/>
      <c r="Q144" s="30"/>
      <c r="R144" s="29"/>
    </row>
    <row r="145" spans="1:18" ht="16.5" customHeight="1">
      <c r="A145" s="168" t="s">
        <v>21</v>
      </c>
      <c r="B145" s="182"/>
      <c r="C145" s="169"/>
      <c r="D145" s="168" t="s">
        <v>4</v>
      </c>
      <c r="E145" s="182"/>
      <c r="F145" s="169"/>
      <c r="G145" s="177" t="s">
        <v>15</v>
      </c>
      <c r="H145" s="177" t="s">
        <v>30</v>
      </c>
      <c r="I145" s="168" t="s">
        <v>9</v>
      </c>
      <c r="J145" s="169"/>
      <c r="K145" s="168" t="s">
        <v>20</v>
      </c>
      <c r="L145" s="169"/>
      <c r="M145" s="168" t="s">
        <v>17</v>
      </c>
      <c r="N145" s="169"/>
      <c r="O145" s="168" t="s">
        <v>230</v>
      </c>
      <c r="P145" s="169"/>
      <c r="Q145" s="174" t="s">
        <v>232</v>
      </c>
      <c r="R145" s="169"/>
    </row>
    <row r="146" spans="1:18" ht="16.5" customHeight="1" thickBot="1">
      <c r="A146" s="172"/>
      <c r="B146" s="176"/>
      <c r="C146" s="173"/>
      <c r="D146" s="170"/>
      <c r="E146" s="175"/>
      <c r="F146" s="171"/>
      <c r="G146" s="183"/>
      <c r="H146" s="183"/>
      <c r="I146" s="170"/>
      <c r="J146" s="171"/>
      <c r="K146" s="170"/>
      <c r="L146" s="171"/>
      <c r="M146" s="170"/>
      <c r="N146" s="171"/>
      <c r="O146" s="170"/>
      <c r="P146" s="171"/>
      <c r="Q146" s="175"/>
      <c r="R146" s="171"/>
    </row>
    <row r="147" spans="1:18" ht="16.5" customHeight="1">
      <c r="A147" s="177" t="s">
        <v>10</v>
      </c>
      <c r="B147" s="177" t="s">
        <v>13</v>
      </c>
      <c r="C147" s="177" t="s">
        <v>14</v>
      </c>
      <c r="D147" s="170"/>
      <c r="E147" s="175"/>
      <c r="F147" s="171"/>
      <c r="G147" s="183"/>
      <c r="H147" s="183"/>
      <c r="I147" s="170"/>
      <c r="J147" s="171"/>
      <c r="K147" s="170"/>
      <c r="L147" s="171"/>
      <c r="M147" s="170"/>
      <c r="N147" s="171"/>
      <c r="O147" s="170"/>
      <c r="P147" s="171"/>
      <c r="Q147" s="175"/>
      <c r="R147" s="171"/>
    </row>
    <row r="148" spans="1:18" ht="16.5" customHeight="1" thickBot="1">
      <c r="A148" s="178"/>
      <c r="B148" s="178"/>
      <c r="C148" s="178"/>
      <c r="D148" s="172"/>
      <c r="E148" s="176"/>
      <c r="F148" s="173"/>
      <c r="G148" s="184"/>
      <c r="H148" s="184"/>
      <c r="I148" s="172"/>
      <c r="J148" s="173"/>
      <c r="K148" s="172"/>
      <c r="L148" s="173"/>
      <c r="M148" s="172"/>
      <c r="N148" s="173"/>
      <c r="O148" s="172"/>
      <c r="P148" s="173"/>
      <c r="Q148" s="176"/>
      <c r="R148" s="173"/>
    </row>
    <row r="149" spans="1:18" ht="16.5" customHeight="1" thickBot="1">
      <c r="A149" s="165" t="s">
        <v>6</v>
      </c>
      <c r="B149" s="166"/>
      <c r="C149" s="167"/>
      <c r="D149" s="165" t="s">
        <v>7</v>
      </c>
      <c r="E149" s="166"/>
      <c r="F149" s="167"/>
      <c r="G149" s="69" t="s">
        <v>8</v>
      </c>
      <c r="H149" s="70" t="s">
        <v>1</v>
      </c>
      <c r="I149" s="163" t="s">
        <v>3</v>
      </c>
      <c r="J149" s="164"/>
      <c r="K149" s="163" t="s">
        <v>0</v>
      </c>
      <c r="L149" s="164"/>
      <c r="M149" s="163" t="s">
        <v>2</v>
      </c>
      <c r="N149" s="164"/>
      <c r="O149" s="163" t="s">
        <v>5</v>
      </c>
      <c r="P149" s="164"/>
      <c r="Q149" s="163" t="s">
        <v>11</v>
      </c>
      <c r="R149" s="164"/>
    </row>
    <row r="150" spans="1:18" ht="16.5" customHeight="1">
      <c r="A150" s="78"/>
      <c r="B150" s="63"/>
      <c r="C150" s="87">
        <v>262</v>
      </c>
      <c r="D150" s="83" t="s">
        <v>92</v>
      </c>
      <c r="E150" s="22"/>
      <c r="F150" s="84"/>
      <c r="G150" s="110">
        <v>333</v>
      </c>
      <c r="H150" s="117">
        <v>9995</v>
      </c>
      <c r="I150" s="2"/>
      <c r="J150" s="2"/>
      <c r="K150" s="1"/>
      <c r="L150" s="3"/>
      <c r="M150" s="2"/>
      <c r="N150" s="2"/>
      <c r="O150" s="1"/>
      <c r="P150" s="99">
        <v>0</v>
      </c>
      <c r="Q150" s="1"/>
      <c r="R150" s="102">
        <v>0</v>
      </c>
    </row>
    <row r="151" spans="1:18" ht="16.5" customHeight="1">
      <c r="A151" s="28"/>
      <c r="B151" s="82"/>
      <c r="C151" s="19">
        <v>263</v>
      </c>
      <c r="D151" s="83" t="s">
        <v>93</v>
      </c>
      <c r="E151" s="19"/>
      <c r="F151" s="23"/>
      <c r="G151" s="21"/>
      <c r="H151" s="25"/>
      <c r="I151" s="22"/>
      <c r="J151" s="22"/>
      <c r="K151" s="21"/>
      <c r="L151" s="23"/>
      <c r="M151" s="22"/>
      <c r="N151" s="22"/>
      <c r="O151" s="24"/>
      <c r="P151" s="133">
        <v>21163</v>
      </c>
      <c r="Q151" s="21"/>
      <c r="R151" s="135">
        <v>21163</v>
      </c>
    </row>
    <row r="152" spans="1:18" ht="16.5" customHeight="1">
      <c r="A152" s="28"/>
      <c r="B152" s="64"/>
      <c r="C152" s="19">
        <v>264</v>
      </c>
      <c r="D152" s="83" t="s">
        <v>94</v>
      </c>
      <c r="E152" s="22"/>
      <c r="F152" s="23"/>
      <c r="G152" s="21"/>
      <c r="H152" s="25" t="s">
        <v>12</v>
      </c>
      <c r="I152" s="22"/>
      <c r="J152" s="22"/>
      <c r="K152" s="21"/>
      <c r="L152" s="23"/>
      <c r="M152" s="22"/>
      <c r="N152" s="22"/>
      <c r="O152" s="21"/>
      <c r="P152" s="133">
        <v>802558</v>
      </c>
      <c r="Q152" s="21"/>
      <c r="R152" s="135">
        <f>100000+744785-618104</f>
        <v>226681</v>
      </c>
    </row>
    <row r="153" spans="1:18" ht="16.5" customHeight="1">
      <c r="A153" s="28"/>
      <c r="B153" s="64"/>
      <c r="C153" s="19">
        <v>265</v>
      </c>
      <c r="D153" s="83" t="s">
        <v>95</v>
      </c>
      <c r="E153" s="22"/>
      <c r="F153" s="23"/>
      <c r="G153" s="21"/>
      <c r="H153" s="25"/>
      <c r="I153" s="22" t="s">
        <v>12</v>
      </c>
      <c r="J153" s="22"/>
      <c r="K153" s="21"/>
      <c r="L153" s="23"/>
      <c r="M153" s="22"/>
      <c r="N153" s="22"/>
      <c r="O153" s="24"/>
      <c r="P153" s="133">
        <v>0</v>
      </c>
      <c r="Q153" s="21"/>
      <c r="R153" s="104">
        <v>0</v>
      </c>
    </row>
    <row r="154" spans="1:18" ht="16.5" customHeight="1">
      <c r="A154" s="28"/>
      <c r="B154" s="64"/>
      <c r="C154" s="19">
        <v>269</v>
      </c>
      <c r="D154" s="83" t="s">
        <v>96</v>
      </c>
      <c r="E154" s="22"/>
      <c r="F154" s="23"/>
      <c r="G154" s="21"/>
      <c r="H154" s="25"/>
      <c r="I154" s="22"/>
      <c r="J154" s="22"/>
      <c r="K154" s="21"/>
      <c r="L154" s="23"/>
      <c r="M154" s="22"/>
      <c r="N154" s="22"/>
      <c r="O154" s="21"/>
      <c r="P154" s="133"/>
      <c r="Q154" s="21"/>
      <c r="R154" s="114"/>
    </row>
    <row r="155" spans="1:18" ht="16.5" customHeight="1">
      <c r="A155" s="28"/>
      <c r="B155" s="64">
        <v>27</v>
      </c>
      <c r="C155" s="19"/>
      <c r="D155" s="89" t="s">
        <v>205</v>
      </c>
      <c r="E155" s="19"/>
      <c r="F155" s="84"/>
      <c r="G155" s="21"/>
      <c r="H155" s="25"/>
      <c r="I155" s="22"/>
      <c r="J155" s="22"/>
      <c r="K155" s="21"/>
      <c r="L155" s="23"/>
      <c r="M155" s="22"/>
      <c r="N155" s="22"/>
      <c r="O155" s="24"/>
      <c r="P155" s="152">
        <f>+P156+P157+P158</f>
        <v>1708814</v>
      </c>
      <c r="Q155" s="21"/>
      <c r="R155" s="105">
        <f>+R156+R157+R158</f>
        <v>3443952</v>
      </c>
    </row>
    <row r="156" spans="1:18" ht="16.5" customHeight="1">
      <c r="A156" s="28"/>
      <c r="B156" s="64"/>
      <c r="C156" s="19">
        <v>271</v>
      </c>
      <c r="D156" s="83" t="s">
        <v>207</v>
      </c>
      <c r="E156" s="19"/>
      <c r="F156" s="84"/>
      <c r="G156" s="21"/>
      <c r="H156" s="146">
        <v>9995</v>
      </c>
      <c r="I156" s="22"/>
      <c r="J156" s="22"/>
      <c r="K156" s="21"/>
      <c r="L156" s="23"/>
      <c r="M156" s="22"/>
      <c r="N156" s="22"/>
      <c r="O156" s="24"/>
      <c r="P156" s="133">
        <v>607000</v>
      </c>
      <c r="Q156" s="21"/>
      <c r="R156" s="135">
        <f>389604+116881+100515+1000000</f>
        <v>1607000</v>
      </c>
    </row>
    <row r="157" spans="1:18" ht="16.5" customHeight="1">
      <c r="A157" s="28"/>
      <c r="B157" s="64"/>
      <c r="C157" s="19">
        <v>272</v>
      </c>
      <c r="D157" s="83" t="s">
        <v>206</v>
      </c>
      <c r="E157" s="19"/>
      <c r="F157" s="84"/>
      <c r="G157" s="21"/>
      <c r="H157" s="146">
        <v>9995</v>
      </c>
      <c r="I157" s="22"/>
      <c r="J157" s="22"/>
      <c r="K157" s="21"/>
      <c r="L157" s="23"/>
      <c r="M157" s="22"/>
      <c r="N157" s="22"/>
      <c r="O157" s="24"/>
      <c r="P157" s="133">
        <v>1101814</v>
      </c>
      <c r="Q157" s="21"/>
      <c r="R157" s="135">
        <f>1103934+400001</f>
        <v>1503935</v>
      </c>
    </row>
    <row r="158" spans="1:18" ht="16.5" customHeight="1">
      <c r="A158" s="28"/>
      <c r="B158" s="64"/>
      <c r="C158" s="19">
        <v>273</v>
      </c>
      <c r="D158" s="83" t="s">
        <v>208</v>
      </c>
      <c r="E158" s="19"/>
      <c r="F158" s="84"/>
      <c r="G158" s="21"/>
      <c r="H158" s="151">
        <v>9995</v>
      </c>
      <c r="I158" s="22"/>
      <c r="J158" s="22"/>
      <c r="K158" s="21"/>
      <c r="L158" s="23"/>
      <c r="M158" s="22"/>
      <c r="N158" s="22"/>
      <c r="O158" s="24"/>
      <c r="P158" s="133"/>
      <c r="Q158" s="21"/>
      <c r="R158" s="135">
        <f>220000+113017</f>
        <v>333017</v>
      </c>
    </row>
    <row r="159" spans="1:18" ht="16.5" customHeight="1">
      <c r="A159" s="28" t="s">
        <v>12</v>
      </c>
      <c r="B159" s="64">
        <v>28</v>
      </c>
      <c r="C159" s="19"/>
      <c r="D159" s="89" t="s">
        <v>209</v>
      </c>
      <c r="E159" s="91"/>
      <c r="F159" s="92"/>
      <c r="G159" s="21"/>
      <c r="H159" s="146">
        <v>9995</v>
      </c>
      <c r="I159" s="22"/>
      <c r="J159" s="22"/>
      <c r="K159" s="21"/>
      <c r="L159" s="23"/>
      <c r="M159" s="22"/>
      <c r="N159" s="22"/>
      <c r="O159" s="24"/>
      <c r="P159" s="152">
        <f>+P160+P161+P162</f>
        <v>4735840</v>
      </c>
      <c r="Q159" s="21"/>
      <c r="R159" s="105">
        <f>+R160+R161+R162</f>
        <v>4730324</v>
      </c>
    </row>
    <row r="160" spans="1:18" ht="16.5" customHeight="1">
      <c r="A160" s="28"/>
      <c r="B160" s="64"/>
      <c r="C160" s="19">
        <v>281</v>
      </c>
      <c r="D160" s="83" t="s">
        <v>210</v>
      </c>
      <c r="E160" s="19"/>
      <c r="F160" s="84"/>
      <c r="G160" s="21"/>
      <c r="H160" s="151"/>
      <c r="I160" s="22"/>
      <c r="J160" s="22"/>
      <c r="K160" s="21"/>
      <c r="L160" s="23"/>
      <c r="M160" s="22"/>
      <c r="N160" s="22"/>
      <c r="O160" s="24"/>
      <c r="P160" s="133">
        <v>187270</v>
      </c>
      <c r="Q160" s="21"/>
      <c r="R160" s="135">
        <f>68601+1891+244524</f>
        <v>315016</v>
      </c>
    </row>
    <row r="161" spans="1:20" ht="16.5" customHeight="1">
      <c r="A161" s="28"/>
      <c r="B161" s="64"/>
      <c r="C161" s="19">
        <v>282</v>
      </c>
      <c r="D161" s="83" t="s">
        <v>211</v>
      </c>
      <c r="E161" s="19"/>
      <c r="F161" s="84"/>
      <c r="G161" s="21"/>
      <c r="H161" s="146">
        <v>9995</v>
      </c>
      <c r="I161" s="22"/>
      <c r="J161" s="22"/>
      <c r="K161" s="21"/>
      <c r="L161" s="23"/>
      <c r="M161" s="22"/>
      <c r="N161" s="22"/>
      <c r="O161" s="24"/>
      <c r="P161" s="133">
        <v>4344570</v>
      </c>
      <c r="Q161" s="21"/>
      <c r="R161" s="135">
        <f>1325610+494706+2932348+2662644-3000000</f>
        <v>4415308</v>
      </c>
      <c r="T161" s="162"/>
    </row>
    <row r="162" spans="1:18" ht="16.5" customHeight="1">
      <c r="A162" s="28"/>
      <c r="B162" s="64"/>
      <c r="C162" s="19">
        <v>283</v>
      </c>
      <c r="D162" s="83" t="s">
        <v>212</v>
      </c>
      <c r="E162" s="19"/>
      <c r="F162" s="84"/>
      <c r="G162" s="21"/>
      <c r="H162" s="151"/>
      <c r="I162" s="22"/>
      <c r="J162" s="22"/>
      <c r="K162" s="21"/>
      <c r="L162" s="23"/>
      <c r="M162" s="22"/>
      <c r="N162" s="22"/>
      <c r="O162" s="24"/>
      <c r="P162" s="133">
        <v>204000</v>
      </c>
      <c r="Q162" s="21"/>
      <c r="R162" s="114"/>
    </row>
    <row r="163" spans="1:18" ht="16.5" customHeight="1">
      <c r="A163" s="28"/>
      <c r="B163" s="64">
        <v>29</v>
      </c>
      <c r="C163" s="19"/>
      <c r="D163" s="89" t="s">
        <v>213</v>
      </c>
      <c r="E163" s="91"/>
      <c r="F163" s="92"/>
      <c r="G163" s="21"/>
      <c r="H163" s="115">
        <v>9995</v>
      </c>
      <c r="I163" s="22"/>
      <c r="J163" s="22"/>
      <c r="K163" s="21"/>
      <c r="L163" s="23"/>
      <c r="M163" s="22"/>
      <c r="N163" s="22"/>
      <c r="O163" s="24"/>
      <c r="P163" s="152">
        <f>+P164+P165+P167+P168+P169+P170</f>
        <v>12735731</v>
      </c>
      <c r="Q163" s="21"/>
      <c r="R163" s="105">
        <f>+R164+R165+R167+R168+R169+R170+R166</f>
        <v>19832988</v>
      </c>
    </row>
    <row r="164" spans="1:18" ht="16.5" customHeight="1">
      <c r="A164" s="28"/>
      <c r="B164" s="64"/>
      <c r="C164" s="19">
        <v>291</v>
      </c>
      <c r="D164" s="113" t="s">
        <v>224</v>
      </c>
      <c r="E164" s="91"/>
      <c r="F164" s="92"/>
      <c r="G164" s="21"/>
      <c r="H164" s="109"/>
      <c r="I164" s="22"/>
      <c r="J164" s="22"/>
      <c r="K164" s="21"/>
      <c r="L164" s="23"/>
      <c r="M164" s="22"/>
      <c r="N164" s="22"/>
      <c r="O164" s="24"/>
      <c r="P164" s="160"/>
      <c r="Q164" s="21"/>
      <c r="R164" s="119"/>
    </row>
    <row r="165" spans="1:18" ht="16.5" customHeight="1">
      <c r="A165" s="28"/>
      <c r="B165" s="64"/>
      <c r="C165" s="19">
        <v>292</v>
      </c>
      <c r="D165" s="83" t="s">
        <v>214</v>
      </c>
      <c r="E165" s="19"/>
      <c r="F165" s="84"/>
      <c r="G165" s="21"/>
      <c r="H165" s="109">
        <v>9995</v>
      </c>
      <c r="I165" s="22"/>
      <c r="J165" s="22"/>
      <c r="K165" s="21"/>
      <c r="L165" s="23"/>
      <c r="M165" s="22"/>
      <c r="N165" s="22"/>
      <c r="O165" s="24"/>
      <c r="P165" s="133">
        <v>57864</v>
      </c>
      <c r="Q165" s="21"/>
      <c r="R165" s="135">
        <f>305705-100000+55166+154937</f>
        <v>415808</v>
      </c>
    </row>
    <row r="166" spans="1:18" ht="16.5" customHeight="1">
      <c r="A166" s="28"/>
      <c r="B166" s="64"/>
      <c r="C166" s="19">
        <v>293</v>
      </c>
      <c r="D166" s="83" t="s">
        <v>233</v>
      </c>
      <c r="E166" s="19"/>
      <c r="F166" s="84"/>
      <c r="G166" s="21"/>
      <c r="H166" s="109"/>
      <c r="I166" s="22"/>
      <c r="J166" s="22"/>
      <c r="K166" s="21"/>
      <c r="L166" s="23"/>
      <c r="M166" s="22"/>
      <c r="N166" s="22"/>
      <c r="O166" s="24"/>
      <c r="P166" s="133"/>
      <c r="Q166" s="21"/>
      <c r="R166" s="135">
        <v>150000</v>
      </c>
    </row>
    <row r="167" spans="1:18" ht="16.5" customHeight="1">
      <c r="A167" s="28"/>
      <c r="B167" s="64"/>
      <c r="C167" s="19">
        <v>296</v>
      </c>
      <c r="D167" s="83" t="s">
        <v>215</v>
      </c>
      <c r="E167" s="19"/>
      <c r="F167" s="84"/>
      <c r="G167" s="21"/>
      <c r="H167" s="109">
        <v>9995</v>
      </c>
      <c r="I167" s="22"/>
      <c r="J167" s="22"/>
      <c r="K167" s="21"/>
      <c r="L167" s="23"/>
      <c r="M167" s="22"/>
      <c r="N167" s="22"/>
      <c r="O167" s="24"/>
      <c r="P167" s="133">
        <v>4786757</v>
      </c>
      <c r="Q167" s="21"/>
      <c r="R167" s="135">
        <f>7067076+1000000+1485000-7000000+1800000+80000+250000+40000-500000-1222000+1000000+1000000+3569924</f>
        <v>8570000</v>
      </c>
    </row>
    <row r="168" spans="1:18" ht="16.5" customHeight="1">
      <c r="A168" s="28"/>
      <c r="B168" s="64"/>
      <c r="C168" s="19">
        <v>297</v>
      </c>
      <c r="D168" s="83" t="s">
        <v>216</v>
      </c>
      <c r="E168" s="19"/>
      <c r="F168" s="84"/>
      <c r="G168" s="21"/>
      <c r="H168" s="109">
        <v>9995</v>
      </c>
      <c r="I168" s="22"/>
      <c r="J168" s="22"/>
      <c r="K168" s="21"/>
      <c r="L168" s="23"/>
      <c r="M168" s="22"/>
      <c r="N168" s="22"/>
      <c r="O168" s="24"/>
      <c r="P168" s="133">
        <v>1959481</v>
      </c>
      <c r="Q168" s="21"/>
      <c r="R168" s="135">
        <f>3000000+1000000-2000000+1000000+1207194</f>
        <v>4207194</v>
      </c>
    </row>
    <row r="169" spans="1:18" ht="16.5" customHeight="1">
      <c r="A169" s="28"/>
      <c r="B169" s="64"/>
      <c r="C169" s="19">
        <v>298</v>
      </c>
      <c r="D169" s="83" t="s">
        <v>217</v>
      </c>
      <c r="E169" s="19"/>
      <c r="F169" s="84"/>
      <c r="G169" s="21"/>
      <c r="H169" s="109"/>
      <c r="I169" s="22"/>
      <c r="J169" s="22" t="s">
        <v>12</v>
      </c>
      <c r="K169" s="21"/>
      <c r="L169" s="23"/>
      <c r="M169" s="22"/>
      <c r="N169" s="22"/>
      <c r="O169" s="24"/>
      <c r="P169" s="133"/>
      <c r="Q169" s="21"/>
      <c r="R169" s="114">
        <v>0</v>
      </c>
    </row>
    <row r="170" spans="1:18" ht="16.5" customHeight="1">
      <c r="A170" s="28"/>
      <c r="B170" s="64"/>
      <c r="C170" s="19">
        <v>299</v>
      </c>
      <c r="D170" s="83" t="s">
        <v>213</v>
      </c>
      <c r="E170" s="19"/>
      <c r="F170" s="84"/>
      <c r="G170" s="21"/>
      <c r="H170" s="109">
        <v>9995</v>
      </c>
      <c r="I170" s="22"/>
      <c r="J170" s="22"/>
      <c r="K170" s="21"/>
      <c r="L170" s="23"/>
      <c r="M170" s="22"/>
      <c r="N170" s="22"/>
      <c r="O170" s="24"/>
      <c r="P170" s="133">
        <v>5931629</v>
      </c>
      <c r="Q170" s="21"/>
      <c r="R170" s="135">
        <f>3292602+640800+30000+36000+3490584+1000000-2000000</f>
        <v>6489986</v>
      </c>
    </row>
    <row r="171" spans="1:18" ht="16.5" customHeight="1">
      <c r="A171" s="28"/>
      <c r="B171" s="64"/>
      <c r="C171" s="19"/>
      <c r="D171" s="83"/>
      <c r="E171" s="19"/>
      <c r="F171" s="84"/>
      <c r="G171" s="21"/>
      <c r="H171" s="109"/>
      <c r="I171" s="22"/>
      <c r="J171" s="22"/>
      <c r="K171" s="21"/>
      <c r="L171" s="23"/>
      <c r="M171" s="22"/>
      <c r="N171" s="22"/>
      <c r="O171" s="24"/>
      <c r="P171" s="161"/>
      <c r="Q171" s="21"/>
      <c r="R171" s="86"/>
    </row>
    <row r="172" spans="1:18" ht="16.5" customHeight="1">
      <c r="A172" s="28">
        <v>3</v>
      </c>
      <c r="B172" s="64"/>
      <c r="C172" s="19"/>
      <c r="D172" s="89" t="s">
        <v>97</v>
      </c>
      <c r="E172" s="91"/>
      <c r="F172" s="92"/>
      <c r="G172" s="21"/>
      <c r="H172" s="25"/>
      <c r="I172" s="22"/>
      <c r="J172" s="22"/>
      <c r="K172" s="21"/>
      <c r="L172" s="23"/>
      <c r="M172" s="22"/>
      <c r="N172" s="22"/>
      <c r="O172" s="21"/>
      <c r="P172" s="158">
        <f>+P173+P177+P182+P189+P193+P230+P237</f>
        <v>21325885</v>
      </c>
      <c r="Q172" s="21"/>
      <c r="R172" s="103">
        <f>+R173+R177+R182+R189+R193+R230+R237</f>
        <v>28491792</v>
      </c>
    </row>
    <row r="173" spans="1:18" ht="16.5" customHeight="1">
      <c r="A173" s="28"/>
      <c r="B173" s="64">
        <v>31</v>
      </c>
      <c r="C173" s="19"/>
      <c r="D173" s="89" t="s">
        <v>98</v>
      </c>
      <c r="E173" s="91"/>
      <c r="F173" s="92"/>
      <c r="G173" s="21"/>
      <c r="H173" s="115">
        <v>9995</v>
      </c>
      <c r="I173" s="22"/>
      <c r="J173" s="22"/>
      <c r="K173" s="21"/>
      <c r="L173" s="23"/>
      <c r="M173" s="22"/>
      <c r="N173" s="22"/>
      <c r="O173" s="24"/>
      <c r="P173" s="152">
        <f>+P174+P175+P176</f>
        <v>8364592</v>
      </c>
      <c r="Q173" s="21"/>
      <c r="R173" s="105">
        <f>+R174+R175+R176</f>
        <v>13282961</v>
      </c>
    </row>
    <row r="174" spans="1:18" ht="16.5" customHeight="1">
      <c r="A174" s="28"/>
      <c r="B174" s="64"/>
      <c r="C174" s="19">
        <v>311</v>
      </c>
      <c r="D174" s="83" t="s">
        <v>99</v>
      </c>
      <c r="E174" s="19"/>
      <c r="F174" s="84"/>
      <c r="G174" s="21"/>
      <c r="H174" s="109">
        <v>9995</v>
      </c>
      <c r="I174" s="22"/>
      <c r="J174" s="22"/>
      <c r="K174" s="21"/>
      <c r="L174" s="23"/>
      <c r="M174" s="22"/>
      <c r="N174" s="22"/>
      <c r="O174" s="21"/>
      <c r="P174" s="133">
        <v>8268881</v>
      </c>
      <c r="Q174" s="21"/>
      <c r="R174" s="135">
        <f>9122703-493777+128000+5000000-37577-571214</f>
        <v>13148135</v>
      </c>
    </row>
    <row r="175" spans="1:18" ht="16.5" customHeight="1">
      <c r="A175" s="28"/>
      <c r="B175" s="64"/>
      <c r="C175" s="19">
        <v>312</v>
      </c>
      <c r="D175" s="83" t="s">
        <v>100</v>
      </c>
      <c r="E175" s="19"/>
      <c r="F175" s="23"/>
      <c r="G175" s="21"/>
      <c r="H175" s="25"/>
      <c r="I175" s="22"/>
      <c r="J175" s="22"/>
      <c r="K175" s="21"/>
      <c r="L175" s="23"/>
      <c r="M175" s="22"/>
      <c r="N175" s="22"/>
      <c r="O175" s="24"/>
      <c r="P175" s="133">
        <v>0</v>
      </c>
      <c r="Q175" s="21"/>
      <c r="R175" s="106">
        <v>0</v>
      </c>
    </row>
    <row r="176" spans="1:18" ht="16.5" customHeight="1">
      <c r="A176" s="28"/>
      <c r="B176" s="64"/>
      <c r="C176" s="19">
        <v>313</v>
      </c>
      <c r="D176" s="83" t="s">
        <v>101</v>
      </c>
      <c r="E176" s="19"/>
      <c r="F176" s="84"/>
      <c r="G176" s="21"/>
      <c r="H176" s="109">
        <v>9995</v>
      </c>
      <c r="I176" s="22"/>
      <c r="J176" s="22" t="s">
        <v>12</v>
      </c>
      <c r="K176" s="21"/>
      <c r="L176" s="23"/>
      <c r="M176" s="22"/>
      <c r="N176" s="22"/>
      <c r="O176" s="21"/>
      <c r="P176" s="133">
        <v>95711</v>
      </c>
      <c r="Q176" s="21"/>
      <c r="R176" s="135">
        <f>134826-8000+8000</f>
        <v>134826</v>
      </c>
    </row>
    <row r="177" spans="1:18" ht="16.5" customHeight="1">
      <c r="A177" s="28"/>
      <c r="B177" s="64">
        <v>32</v>
      </c>
      <c r="C177" s="19"/>
      <c r="D177" s="89" t="s">
        <v>102</v>
      </c>
      <c r="E177" s="91"/>
      <c r="F177" s="23"/>
      <c r="G177" s="21"/>
      <c r="H177" s="25"/>
      <c r="I177" s="22"/>
      <c r="J177" s="22"/>
      <c r="K177" s="21"/>
      <c r="L177" s="23"/>
      <c r="M177" s="22"/>
      <c r="N177" s="22"/>
      <c r="O177" s="24"/>
      <c r="P177" s="97">
        <f>+P178+P179+P180+P181</f>
        <v>1824360</v>
      </c>
      <c r="Q177" s="21"/>
      <c r="R177" s="105">
        <f>+R178+R179+R180+R181</f>
        <v>1800159</v>
      </c>
    </row>
    <row r="178" spans="1:18" ht="16.5" customHeight="1">
      <c r="A178" s="13"/>
      <c r="B178" s="65"/>
      <c r="C178" s="85">
        <v>321</v>
      </c>
      <c r="D178" s="83" t="s">
        <v>103</v>
      </c>
      <c r="E178" s="19"/>
      <c r="F178" s="84"/>
      <c r="G178" s="1"/>
      <c r="H178" s="115">
        <v>9995</v>
      </c>
      <c r="I178" s="2"/>
      <c r="J178" s="2" t="s">
        <v>12</v>
      </c>
      <c r="K178" s="1"/>
      <c r="L178" s="3"/>
      <c r="M178" s="2"/>
      <c r="N178" s="2"/>
      <c r="O178" s="1"/>
      <c r="P178" s="118"/>
      <c r="Q178" s="1"/>
      <c r="R178" s="114"/>
    </row>
    <row r="179" spans="1:18" ht="16.5" customHeight="1">
      <c r="A179" s="13"/>
      <c r="B179" s="65"/>
      <c r="C179" s="85">
        <v>322</v>
      </c>
      <c r="D179" s="83" t="s">
        <v>104</v>
      </c>
      <c r="E179" s="19"/>
      <c r="F179" s="84"/>
      <c r="G179" s="1"/>
      <c r="H179" s="109"/>
      <c r="I179" s="2"/>
      <c r="J179" s="2"/>
      <c r="K179" s="1" t="s">
        <v>12</v>
      </c>
      <c r="L179" s="3"/>
      <c r="M179" s="2"/>
      <c r="N179" s="2"/>
      <c r="O179" s="1"/>
      <c r="P179" s="133">
        <v>164166</v>
      </c>
      <c r="Q179" s="1"/>
      <c r="R179" s="135">
        <f>280029-238255+126385-68000</f>
        <v>100159</v>
      </c>
    </row>
    <row r="180" spans="1:18" ht="16.5" customHeight="1">
      <c r="A180" s="13"/>
      <c r="B180" s="64"/>
      <c r="C180" s="85">
        <v>323</v>
      </c>
      <c r="D180" s="83" t="s">
        <v>105</v>
      </c>
      <c r="E180" s="2"/>
      <c r="F180" s="3"/>
      <c r="G180" s="1"/>
      <c r="H180" s="109"/>
      <c r="I180" s="2"/>
      <c r="J180" s="2"/>
      <c r="K180" s="1"/>
      <c r="L180" s="3"/>
      <c r="M180" s="2"/>
      <c r="N180" s="2"/>
      <c r="O180" s="1"/>
      <c r="P180" s="133">
        <v>1656194</v>
      </c>
      <c r="Q180" s="1"/>
      <c r="R180" s="135">
        <f>226500-100000+329946+1243554</f>
        <v>1700000</v>
      </c>
    </row>
    <row r="181" spans="1:18" ht="16.5" customHeight="1">
      <c r="A181" s="13"/>
      <c r="B181" s="65"/>
      <c r="C181" s="85">
        <v>324</v>
      </c>
      <c r="D181" s="83" t="s">
        <v>106</v>
      </c>
      <c r="E181" s="2"/>
      <c r="F181" s="3"/>
      <c r="G181" s="1"/>
      <c r="H181" s="5"/>
      <c r="I181" s="2"/>
      <c r="J181" s="2"/>
      <c r="K181" s="1"/>
      <c r="L181" s="3"/>
      <c r="M181" s="2"/>
      <c r="N181" s="2"/>
      <c r="O181" s="1"/>
      <c r="P181" s="133">
        <v>4000</v>
      </c>
      <c r="Q181" s="1"/>
      <c r="R181" s="114"/>
    </row>
    <row r="182" spans="1:18" ht="16.5" customHeight="1">
      <c r="A182" s="13"/>
      <c r="B182" s="64">
        <v>33</v>
      </c>
      <c r="C182" s="85"/>
      <c r="D182" s="89" t="s">
        <v>107</v>
      </c>
      <c r="E182" s="91"/>
      <c r="F182" s="92"/>
      <c r="G182" s="1"/>
      <c r="H182" s="115">
        <v>9995</v>
      </c>
      <c r="I182" s="2"/>
      <c r="J182" s="2"/>
      <c r="K182" s="1"/>
      <c r="L182" s="3"/>
      <c r="M182" s="2"/>
      <c r="N182" s="2"/>
      <c r="O182" s="1"/>
      <c r="P182" s="152">
        <f>+P183+P184+P185+P186+P187+P188</f>
        <v>4883863</v>
      </c>
      <c r="Q182" s="1"/>
      <c r="R182" s="105">
        <f>+R183+R184+R185+R186+R187+R188</f>
        <v>3509011</v>
      </c>
    </row>
    <row r="183" spans="1:18" ht="16.5" customHeight="1">
      <c r="A183" s="13"/>
      <c r="B183" s="65"/>
      <c r="C183" s="85">
        <v>331</v>
      </c>
      <c r="D183" s="83" t="s">
        <v>108</v>
      </c>
      <c r="E183" s="19"/>
      <c r="F183" s="84"/>
      <c r="G183" s="1"/>
      <c r="H183" s="109">
        <v>9995</v>
      </c>
      <c r="I183" s="2"/>
      <c r="J183" s="2"/>
      <c r="K183" s="1"/>
      <c r="L183" s="3"/>
      <c r="M183" s="2"/>
      <c r="N183" s="2"/>
      <c r="O183" s="1"/>
      <c r="P183" s="133">
        <v>673775</v>
      </c>
      <c r="Q183" s="1"/>
      <c r="R183" s="135">
        <f>2381958-2065630+400000-583089</f>
        <v>133239</v>
      </c>
    </row>
    <row r="184" spans="1:18" ht="16.5" customHeight="1">
      <c r="A184" s="13"/>
      <c r="B184" s="65"/>
      <c r="C184" s="85">
        <v>332</v>
      </c>
      <c r="D184" s="83" t="s">
        <v>109</v>
      </c>
      <c r="E184" s="19"/>
      <c r="F184" s="3"/>
      <c r="G184" s="1"/>
      <c r="H184" s="109">
        <v>9995</v>
      </c>
      <c r="I184" s="2"/>
      <c r="J184" s="2"/>
      <c r="K184" s="1"/>
      <c r="L184" s="3"/>
      <c r="M184" s="2"/>
      <c r="N184" s="2"/>
      <c r="O184" s="1"/>
      <c r="P184" s="133">
        <v>2949536</v>
      </c>
      <c r="Q184" s="1"/>
      <c r="R184" s="135">
        <f>9270724-8115879+1627797+300000-437320</f>
        <v>2645322</v>
      </c>
    </row>
    <row r="185" spans="1:18" ht="16.5" customHeight="1">
      <c r="A185" s="13"/>
      <c r="B185" s="64"/>
      <c r="C185" s="85">
        <v>333</v>
      </c>
      <c r="D185" s="83" t="s">
        <v>110</v>
      </c>
      <c r="E185" s="19"/>
      <c r="F185" s="84"/>
      <c r="G185" s="1"/>
      <c r="H185" s="109">
        <v>9995</v>
      </c>
      <c r="I185" s="2"/>
      <c r="J185" s="2"/>
      <c r="K185" s="1"/>
      <c r="L185" s="3"/>
      <c r="M185" s="2"/>
      <c r="N185" s="2"/>
      <c r="O185" s="1"/>
      <c r="P185" s="133">
        <v>835354</v>
      </c>
      <c r="Q185" s="1"/>
      <c r="R185" s="135">
        <f>357693-43867+447415+200000-461241</f>
        <v>500000</v>
      </c>
    </row>
    <row r="186" spans="1:18" ht="16.5" customHeight="1">
      <c r="A186" s="13"/>
      <c r="B186" s="82"/>
      <c r="C186" s="19">
        <v>334</v>
      </c>
      <c r="D186" s="83" t="s">
        <v>111</v>
      </c>
      <c r="E186" s="2"/>
      <c r="F186" s="3"/>
      <c r="G186" s="1"/>
      <c r="H186" s="109">
        <v>9995</v>
      </c>
      <c r="I186" s="2" t="s">
        <v>12</v>
      </c>
      <c r="J186" s="2"/>
      <c r="K186" s="1"/>
      <c r="L186" s="3"/>
      <c r="M186" s="2"/>
      <c r="N186" s="2"/>
      <c r="O186" s="1"/>
      <c r="P186" s="133">
        <v>357709</v>
      </c>
      <c r="Q186" s="1"/>
      <c r="R186" s="135">
        <f>507756-387756+147641+100000-347191</f>
        <v>20450</v>
      </c>
    </row>
    <row r="187" spans="1:18" ht="16.5" customHeight="1">
      <c r="A187" s="13"/>
      <c r="B187" s="65"/>
      <c r="C187" s="85">
        <v>335</v>
      </c>
      <c r="D187" s="83" t="s">
        <v>112</v>
      </c>
      <c r="E187" s="2"/>
      <c r="F187" s="3"/>
      <c r="G187" s="1"/>
      <c r="H187" s="5"/>
      <c r="I187" s="2"/>
      <c r="J187" s="2"/>
      <c r="K187" s="1"/>
      <c r="L187" s="3"/>
      <c r="M187" s="2"/>
      <c r="N187" s="2"/>
      <c r="O187" s="1"/>
      <c r="P187" s="133">
        <v>67489</v>
      </c>
      <c r="Q187" s="1"/>
      <c r="R187" s="135">
        <f>71489+138511</f>
        <v>210000</v>
      </c>
    </row>
    <row r="188" spans="1:18" ht="16.5" customHeight="1">
      <c r="A188" s="13"/>
      <c r="B188" s="64"/>
      <c r="C188" s="85">
        <v>336</v>
      </c>
      <c r="D188" s="83" t="s">
        <v>113</v>
      </c>
      <c r="E188" s="2"/>
      <c r="F188" s="3"/>
      <c r="G188" s="1"/>
      <c r="H188" s="5"/>
      <c r="I188" s="2"/>
      <c r="J188" s="2"/>
      <c r="K188" s="1"/>
      <c r="L188" s="3"/>
      <c r="M188" s="2"/>
      <c r="N188" s="2"/>
      <c r="O188" s="1"/>
      <c r="P188" s="157">
        <v>0</v>
      </c>
      <c r="Q188" s="1"/>
      <c r="R188" s="102">
        <v>0</v>
      </c>
    </row>
    <row r="189" spans="1:18" ht="16.5" customHeight="1">
      <c r="A189" s="13"/>
      <c r="B189" s="64">
        <v>34</v>
      </c>
      <c r="C189" s="85"/>
      <c r="D189" s="89" t="s">
        <v>114</v>
      </c>
      <c r="E189" s="50"/>
      <c r="F189" s="94"/>
      <c r="G189" s="1"/>
      <c r="H189" s="5"/>
      <c r="I189" s="2"/>
      <c r="J189" s="2" t="s">
        <v>12</v>
      </c>
      <c r="K189" s="1"/>
      <c r="L189" s="3"/>
      <c r="M189" s="2"/>
      <c r="N189" s="2"/>
      <c r="O189" s="1"/>
      <c r="P189" s="152">
        <f>+P190+P191+P192</f>
        <v>4067117</v>
      </c>
      <c r="Q189" s="1"/>
      <c r="R189" s="105">
        <f>+R190+R191+R192</f>
        <v>6660201</v>
      </c>
    </row>
    <row r="190" spans="1:18" ht="16.5" customHeight="1">
      <c r="A190" s="13"/>
      <c r="B190" s="65"/>
      <c r="C190" s="85">
        <v>341</v>
      </c>
      <c r="D190" s="83" t="s">
        <v>115</v>
      </c>
      <c r="E190" s="19"/>
      <c r="F190" s="84"/>
      <c r="G190" s="1"/>
      <c r="H190" s="146">
        <v>9995</v>
      </c>
      <c r="I190" s="2"/>
      <c r="J190" s="2"/>
      <c r="K190" s="1"/>
      <c r="L190" s="3"/>
      <c r="M190" s="2"/>
      <c r="N190" s="2"/>
      <c r="O190" s="1"/>
      <c r="P190" s="133">
        <v>3833292</v>
      </c>
      <c r="Q190" s="1"/>
      <c r="R190" s="135">
        <f>2697685+1000000+702439+60000+1072617+1000000</f>
        <v>6532741</v>
      </c>
    </row>
    <row r="191" spans="1:18" ht="16.5" customHeight="1">
      <c r="A191" s="13"/>
      <c r="B191" s="64"/>
      <c r="C191" s="85">
        <v>342</v>
      </c>
      <c r="D191" s="83" t="s">
        <v>116</v>
      </c>
      <c r="E191" s="19"/>
      <c r="F191" s="84"/>
      <c r="G191" s="1"/>
      <c r="H191" s="109">
        <v>9995</v>
      </c>
      <c r="I191" s="2"/>
      <c r="J191" s="2"/>
      <c r="K191" s="1"/>
      <c r="L191" s="3"/>
      <c r="M191" s="2"/>
      <c r="N191" s="2"/>
      <c r="O191" s="1"/>
      <c r="P191" s="133">
        <v>219755</v>
      </c>
      <c r="Q191" s="1"/>
      <c r="R191" s="135">
        <f>110252+144200-146005</f>
        <v>108447</v>
      </c>
    </row>
    <row r="192" spans="1:18" ht="16.5" customHeight="1">
      <c r="A192" s="13"/>
      <c r="B192" s="82"/>
      <c r="C192" s="85">
        <v>343</v>
      </c>
      <c r="D192" s="83" t="s">
        <v>117</v>
      </c>
      <c r="E192" s="19"/>
      <c r="F192" s="84"/>
      <c r="G192" s="1"/>
      <c r="H192" s="120">
        <v>9995</v>
      </c>
      <c r="I192" s="2"/>
      <c r="J192" s="2"/>
      <c r="K192" s="1"/>
      <c r="L192" s="3"/>
      <c r="M192" s="2"/>
      <c r="N192" s="2"/>
      <c r="O192" s="1"/>
      <c r="P192" s="133">
        <v>14070</v>
      </c>
      <c r="Q192" s="1"/>
      <c r="R192" s="135">
        <f>12072-6629+13570</f>
        <v>19013</v>
      </c>
    </row>
    <row r="193" spans="1:18" ht="16.5" customHeight="1">
      <c r="A193" s="13"/>
      <c r="B193" s="64">
        <v>35</v>
      </c>
      <c r="C193" s="85"/>
      <c r="D193" s="89" t="s">
        <v>118</v>
      </c>
      <c r="E193" s="91"/>
      <c r="F193" s="94"/>
      <c r="G193" s="1"/>
      <c r="H193" s="115">
        <v>9995</v>
      </c>
      <c r="I193" s="2"/>
      <c r="J193" s="2"/>
      <c r="K193" s="1"/>
      <c r="L193" s="3"/>
      <c r="M193" s="2"/>
      <c r="N193" s="2"/>
      <c r="O193" s="1"/>
      <c r="P193" s="152">
        <f>+P194+P195+P196+P197+P229</f>
        <v>541804</v>
      </c>
      <c r="Q193" s="1"/>
      <c r="R193" s="105">
        <f>+R194+R195+R196+R197+R229</f>
        <v>487966</v>
      </c>
    </row>
    <row r="194" spans="1:18" ht="16.5" customHeight="1">
      <c r="A194" s="13"/>
      <c r="B194" s="65"/>
      <c r="C194" s="85">
        <v>351</v>
      </c>
      <c r="D194" s="83" t="s">
        <v>119</v>
      </c>
      <c r="E194" s="19"/>
      <c r="F194" s="84"/>
      <c r="G194" s="1"/>
      <c r="H194" s="109"/>
      <c r="I194" s="2"/>
      <c r="J194" s="2"/>
      <c r="K194" s="1"/>
      <c r="L194" s="3"/>
      <c r="M194" s="2"/>
      <c r="N194" s="2"/>
      <c r="O194" s="1"/>
      <c r="P194" s="118"/>
      <c r="Q194" s="1"/>
      <c r="R194" s="114">
        <f>23942-23942</f>
        <v>0</v>
      </c>
    </row>
    <row r="195" spans="1:18" ht="16.5" customHeight="1">
      <c r="A195" s="13"/>
      <c r="B195" s="82"/>
      <c r="C195" s="85">
        <v>352</v>
      </c>
      <c r="D195" s="83" t="s">
        <v>120</v>
      </c>
      <c r="E195" s="19"/>
      <c r="F195" s="84"/>
      <c r="G195" s="1"/>
      <c r="H195" s="5"/>
      <c r="I195" s="2"/>
      <c r="J195" s="2"/>
      <c r="K195" s="1"/>
      <c r="L195" s="3"/>
      <c r="M195" s="2"/>
      <c r="N195" s="2"/>
      <c r="O195" s="1"/>
      <c r="P195" s="118"/>
      <c r="Q195" s="1"/>
      <c r="R195" s="114"/>
    </row>
    <row r="196" spans="1:19" ht="16.5" customHeight="1">
      <c r="A196" s="13"/>
      <c r="B196" s="64"/>
      <c r="C196" s="85">
        <v>353</v>
      </c>
      <c r="D196" s="83" t="s">
        <v>121</v>
      </c>
      <c r="E196" s="19"/>
      <c r="F196" s="84"/>
      <c r="G196" s="1"/>
      <c r="H196" s="146">
        <v>9995</v>
      </c>
      <c r="I196" s="2"/>
      <c r="J196" s="2"/>
      <c r="K196" s="1"/>
      <c r="L196" s="3"/>
      <c r="M196" s="2"/>
      <c r="N196" s="2"/>
      <c r="O196" s="1"/>
      <c r="P196" s="133">
        <v>197680</v>
      </c>
      <c r="Q196" s="1"/>
      <c r="R196" s="114"/>
      <c r="S196" s="116"/>
    </row>
    <row r="197" spans="1:18" ht="16.5" customHeight="1">
      <c r="A197" s="13"/>
      <c r="B197" s="65"/>
      <c r="C197" s="85">
        <v>354</v>
      </c>
      <c r="D197" s="83" t="s">
        <v>122</v>
      </c>
      <c r="E197" s="2"/>
      <c r="F197" s="3"/>
      <c r="G197" s="1"/>
      <c r="H197" s="109">
        <v>9995</v>
      </c>
      <c r="I197" s="2"/>
      <c r="J197" s="2"/>
      <c r="K197" s="1"/>
      <c r="L197" s="3"/>
      <c r="M197" s="2"/>
      <c r="N197" s="2"/>
      <c r="O197" s="1"/>
      <c r="P197" s="118"/>
      <c r="Q197" s="1"/>
      <c r="R197" s="114">
        <f>28137-28137</f>
        <v>0</v>
      </c>
    </row>
    <row r="198" spans="1:18" ht="16.5" customHeight="1" thickBot="1">
      <c r="A198" s="13"/>
      <c r="B198" s="66"/>
      <c r="C198" s="2"/>
      <c r="D198" s="1"/>
      <c r="E198" s="2"/>
      <c r="F198" s="3"/>
      <c r="G198" s="1"/>
      <c r="H198" s="5"/>
      <c r="I198" s="2"/>
      <c r="J198" s="2"/>
      <c r="K198" s="1"/>
      <c r="L198" s="3"/>
      <c r="M198" s="2"/>
      <c r="N198" s="2"/>
      <c r="O198" s="1"/>
      <c r="P198" s="2"/>
      <c r="Q198" s="1"/>
      <c r="R198" s="14"/>
    </row>
    <row r="199" spans="1:18" ht="16.5" customHeight="1" thickBot="1">
      <c r="A199" s="71" t="s">
        <v>32</v>
      </c>
      <c r="B199" s="72"/>
      <c r="C199" s="72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4"/>
      <c r="P199" s="75"/>
      <c r="Q199" s="76"/>
      <c r="R199" s="77"/>
    </row>
    <row r="200" spans="1:18" ht="16.5" customHeight="1">
      <c r="A200" s="34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54"/>
    </row>
    <row r="201" spans="1:18" ht="16.5" customHeight="1">
      <c r="A201" s="1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14"/>
    </row>
    <row r="202" spans="1:18" ht="16.5" customHeight="1">
      <c r="A202" s="13"/>
      <c r="B202" s="2"/>
      <c r="C202" s="2"/>
      <c r="D202" s="2"/>
      <c r="E202" s="2"/>
      <c r="F202" s="2"/>
      <c r="G202" s="2"/>
      <c r="H202" s="2"/>
      <c r="I202" s="2" t="s">
        <v>12</v>
      </c>
      <c r="J202" s="2"/>
      <c r="K202" s="2"/>
      <c r="L202" s="2"/>
      <c r="M202" s="2"/>
      <c r="N202" s="2"/>
      <c r="O202" s="2"/>
      <c r="P202" s="2"/>
      <c r="Q202" s="2"/>
      <c r="R202" s="14"/>
    </row>
    <row r="203" spans="1:18" ht="16.5" customHeight="1">
      <c r="A203" s="13"/>
      <c r="B203" s="4"/>
      <c r="C203" s="4"/>
      <c r="D203" s="4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4"/>
      <c r="P203" s="4"/>
      <c r="Q203" s="4"/>
      <c r="R203" s="14"/>
    </row>
    <row r="204" spans="1:18" ht="16.5" customHeight="1" thickBot="1">
      <c r="A204" s="60"/>
      <c r="B204" s="15"/>
      <c r="C204" s="62" t="s">
        <v>16</v>
      </c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62" t="s">
        <v>16</v>
      </c>
      <c r="Q204" s="15"/>
      <c r="R204" s="61"/>
    </row>
    <row r="207" spans="1:18" ht="16.5" customHeight="1">
      <c r="A207" s="185" t="s">
        <v>228</v>
      </c>
      <c r="B207" s="185"/>
      <c r="C207" s="185"/>
      <c r="D207" s="185"/>
      <c r="E207" s="185"/>
      <c r="F207" s="185"/>
      <c r="G207" s="185"/>
      <c r="H207" s="185"/>
      <c r="I207" s="185"/>
      <c r="J207" s="185"/>
      <c r="K207" s="185"/>
      <c r="L207" s="185"/>
      <c r="M207" s="185"/>
      <c r="N207" s="185"/>
      <c r="O207" s="185"/>
      <c r="P207" s="185"/>
      <c r="Q207" s="185"/>
      <c r="R207" s="185"/>
    </row>
    <row r="208" spans="1:18" ht="16.5" customHeight="1">
      <c r="A208" s="179" t="s">
        <v>18</v>
      </c>
      <c r="B208" s="179"/>
      <c r="C208" s="179"/>
      <c r="D208" s="179"/>
      <c r="E208" s="179"/>
      <c r="F208" s="179"/>
      <c r="G208" s="179"/>
      <c r="H208" s="179"/>
      <c r="I208" s="179"/>
      <c r="J208" s="179"/>
      <c r="K208" s="179"/>
      <c r="L208" s="179"/>
      <c r="M208" s="179"/>
      <c r="N208" s="179"/>
      <c r="O208" s="179"/>
      <c r="P208" s="179"/>
      <c r="Q208" s="179"/>
      <c r="R208" s="179"/>
    </row>
    <row r="209" spans="1:18" ht="16.5" customHeight="1">
      <c r="A209" s="179" t="s">
        <v>19</v>
      </c>
      <c r="B209" s="179"/>
      <c r="C209" s="179"/>
      <c r="D209" s="179"/>
      <c r="E209" s="179"/>
      <c r="F209" s="179"/>
      <c r="G209" s="179"/>
      <c r="H209" s="179"/>
      <c r="I209" s="179"/>
      <c r="J209" s="179"/>
      <c r="K209" s="179"/>
      <c r="L209" s="179"/>
      <c r="M209" s="179"/>
      <c r="N209" s="179"/>
      <c r="O209" s="179"/>
      <c r="P209" s="179"/>
      <c r="Q209" s="179"/>
      <c r="R209" s="179"/>
    </row>
    <row r="210" spans="1:18" ht="16.5" customHeight="1" thickBo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 t="s">
        <v>12</v>
      </c>
      <c r="O210" s="17"/>
      <c r="P210" s="17"/>
      <c r="Q210" s="17"/>
      <c r="R210" s="17"/>
    </row>
    <row r="211" spans="1:18" ht="16.5" customHeight="1">
      <c r="A211" s="31"/>
      <c r="B211" s="11"/>
      <c r="C211" s="11"/>
      <c r="D211" s="42"/>
      <c r="E211" s="42"/>
      <c r="F211" s="42"/>
      <c r="G211" s="42"/>
      <c r="H211" s="42"/>
      <c r="I211" s="42"/>
      <c r="J211" s="128">
        <v>4</v>
      </c>
      <c r="K211" s="42"/>
      <c r="L211" s="42"/>
      <c r="M211" s="42"/>
      <c r="N211" s="42"/>
      <c r="O211" s="16"/>
      <c r="P211" s="12"/>
      <c r="Q211" s="12"/>
      <c r="R211" s="68" t="s">
        <v>33</v>
      </c>
    </row>
    <row r="212" spans="1:18" ht="16.5" customHeight="1">
      <c r="A212" s="26"/>
      <c r="B212" s="6"/>
      <c r="C212" s="6"/>
      <c r="D212" s="9"/>
      <c r="E212" s="9"/>
      <c r="F212" s="9"/>
      <c r="G212" s="9"/>
      <c r="H212" s="121"/>
      <c r="I212" s="9"/>
      <c r="J212" s="2"/>
      <c r="K212" s="9"/>
      <c r="L212" s="9"/>
      <c r="M212" s="9"/>
      <c r="N212" s="9"/>
      <c r="O212" s="10"/>
      <c r="P212" s="98" t="s">
        <v>231</v>
      </c>
      <c r="Q212" s="2"/>
      <c r="R212" s="14"/>
    </row>
    <row r="213" spans="1:18" ht="16.5" customHeight="1">
      <c r="A213" s="26"/>
      <c r="B213" s="6"/>
      <c r="C213" s="6"/>
      <c r="D213" s="40" t="s">
        <v>12</v>
      </c>
      <c r="E213" s="40"/>
      <c r="F213" s="40"/>
      <c r="G213" s="40"/>
      <c r="H213" s="40"/>
      <c r="I213" s="40"/>
      <c r="J213" s="2"/>
      <c r="K213" s="40"/>
      <c r="L213" s="40"/>
      <c r="M213" s="40"/>
      <c r="N213" s="40"/>
      <c r="O213" s="2"/>
      <c r="P213" s="98" t="s">
        <v>234</v>
      </c>
      <c r="Q213" s="2"/>
      <c r="R213" s="14"/>
    </row>
    <row r="214" spans="1:18" ht="43.5" customHeight="1">
      <c r="A214" s="13"/>
      <c r="B214" s="37"/>
      <c r="C214" s="37"/>
      <c r="D214" s="180" t="s">
        <v>29</v>
      </c>
      <c r="E214" s="181"/>
      <c r="F214" s="181"/>
      <c r="G214" s="181"/>
      <c r="H214" s="181"/>
      <c r="I214" s="181"/>
      <c r="J214" s="181"/>
      <c r="K214" s="181"/>
      <c r="L214" s="181"/>
      <c r="M214" s="181"/>
      <c r="N214" s="37"/>
      <c r="O214" s="37"/>
      <c r="P214" s="37"/>
      <c r="Q214" s="37"/>
      <c r="R214" s="38"/>
    </row>
    <row r="215" spans="1:18" ht="16.5" customHeight="1">
      <c r="A215" s="36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8"/>
    </row>
    <row r="216" spans="1:18" ht="16.5" customHeight="1">
      <c r="A216" s="43"/>
      <c r="B216" s="41"/>
      <c r="C216" s="41" t="s">
        <v>22</v>
      </c>
      <c r="D216" s="2"/>
      <c r="E216" s="46" t="s">
        <v>23</v>
      </c>
      <c r="F216" s="2"/>
      <c r="G216" s="2"/>
      <c r="H216" s="49" t="s">
        <v>24</v>
      </c>
      <c r="I216" s="49"/>
      <c r="J216" s="50" t="s">
        <v>202</v>
      </c>
      <c r="K216" s="6"/>
      <c r="L216" s="51"/>
      <c r="M216" s="18"/>
      <c r="N216" s="19"/>
      <c r="O216" s="2"/>
      <c r="P216" s="2"/>
      <c r="Q216" s="2"/>
      <c r="R216" s="14"/>
    </row>
    <row r="217" spans="1:18" ht="16.5" customHeight="1">
      <c r="A217" s="13"/>
      <c r="B217" s="2"/>
      <c r="C217" s="2"/>
      <c r="D217" s="41"/>
      <c r="E217" s="2"/>
      <c r="F217" s="41"/>
      <c r="G217" s="18"/>
      <c r="H217" s="52"/>
      <c r="I217" s="49"/>
      <c r="J217" s="53" t="s">
        <v>201</v>
      </c>
      <c r="K217" s="6"/>
      <c r="L217" s="50"/>
      <c r="M217" s="39"/>
      <c r="N217" s="18"/>
      <c r="O217" s="2"/>
      <c r="P217" s="2"/>
      <c r="Q217" s="2"/>
      <c r="R217" s="14"/>
    </row>
    <row r="218" spans="1:18" ht="16.5" customHeight="1">
      <c r="A218" s="43"/>
      <c r="B218" s="41"/>
      <c r="C218" s="41" t="s">
        <v>26</v>
      </c>
      <c r="D218" s="2"/>
      <c r="E218" s="46" t="s">
        <v>23</v>
      </c>
      <c r="F218" s="2"/>
      <c r="G218" s="41"/>
      <c r="H218" s="49" t="s">
        <v>24</v>
      </c>
      <c r="I218" s="49"/>
      <c r="J218" s="50" t="s">
        <v>25</v>
      </c>
      <c r="K218" s="6"/>
      <c r="L218" s="6"/>
      <c r="M218" s="18"/>
      <c r="N218" s="19"/>
      <c r="O218" s="2"/>
      <c r="P218" s="2"/>
      <c r="Q218" s="2"/>
      <c r="R218" s="14"/>
    </row>
    <row r="219" spans="1:18" ht="16.5" customHeight="1">
      <c r="A219" s="13"/>
      <c r="B219" s="2"/>
      <c r="C219" s="2"/>
      <c r="D219" s="18"/>
      <c r="E219" s="2"/>
      <c r="F219" s="18"/>
      <c r="G219" s="18"/>
      <c r="H219" s="52"/>
      <c r="I219" s="49"/>
      <c r="J219" s="53"/>
      <c r="K219" s="6"/>
      <c r="L219" s="6"/>
      <c r="M219" s="67"/>
      <c r="N219" s="67"/>
      <c r="O219" s="51"/>
      <c r="P219" s="51"/>
      <c r="Q219" s="67"/>
      <c r="R219" s="14"/>
    </row>
    <row r="220" spans="1:18" ht="16.5" customHeight="1">
      <c r="A220" s="44"/>
      <c r="B220" s="20"/>
      <c r="C220" s="20" t="s">
        <v>27</v>
      </c>
      <c r="D220" s="2"/>
      <c r="E220" s="46" t="s">
        <v>23</v>
      </c>
      <c r="F220" s="2"/>
      <c r="G220" s="18"/>
      <c r="H220" s="49" t="s">
        <v>24</v>
      </c>
      <c r="I220" s="49"/>
      <c r="J220" s="50" t="s">
        <v>25</v>
      </c>
      <c r="K220" s="6"/>
      <c r="L220" s="53"/>
      <c r="M220" s="49" t="s">
        <v>31</v>
      </c>
      <c r="N220" s="67"/>
      <c r="O220" s="51"/>
      <c r="P220" s="51"/>
      <c r="Q220" s="67"/>
      <c r="R220" s="14"/>
    </row>
    <row r="221" spans="1:20" ht="16.5" customHeight="1">
      <c r="A221" s="13"/>
      <c r="B221" s="2"/>
      <c r="C221" s="2"/>
      <c r="D221" s="18"/>
      <c r="E221" s="2"/>
      <c r="F221" s="18"/>
      <c r="G221" s="18"/>
      <c r="H221" s="52"/>
      <c r="I221" s="49"/>
      <c r="J221" s="53"/>
      <c r="K221" s="6"/>
      <c r="L221" s="53"/>
      <c r="M221" s="39"/>
      <c r="N221" s="18"/>
      <c r="O221" s="2"/>
      <c r="P221" s="2"/>
      <c r="Q221" s="2"/>
      <c r="R221" s="14"/>
      <c r="T221" s="127"/>
    </row>
    <row r="222" spans="1:18" ht="16.5" customHeight="1">
      <c r="A222" s="43"/>
      <c r="B222" s="41"/>
      <c r="C222" s="41" t="s">
        <v>28</v>
      </c>
      <c r="D222" s="41"/>
      <c r="E222" s="46" t="s">
        <v>23</v>
      </c>
      <c r="F222" s="2"/>
      <c r="G222" s="41"/>
      <c r="H222" s="49" t="s">
        <v>24</v>
      </c>
      <c r="I222" s="49"/>
      <c r="J222" s="50" t="s">
        <v>25</v>
      </c>
      <c r="K222" s="6"/>
      <c r="L222" s="53"/>
      <c r="M222" s="19"/>
      <c r="N222" s="19"/>
      <c r="O222" s="7"/>
      <c r="P222" s="8"/>
      <c r="Q222" s="8"/>
      <c r="R222" s="27"/>
    </row>
    <row r="223" spans="1:18" ht="16.5" customHeight="1" thickBot="1">
      <c r="A223" s="45"/>
      <c r="B223" s="47"/>
      <c r="C223" s="47"/>
      <c r="D223" s="32"/>
      <c r="E223" s="55"/>
      <c r="F223" s="15"/>
      <c r="G223" s="15"/>
      <c r="H223" s="56"/>
      <c r="I223" s="56"/>
      <c r="J223" s="57"/>
      <c r="K223" s="58"/>
      <c r="L223" s="59"/>
      <c r="M223" s="15"/>
      <c r="N223" s="15"/>
      <c r="O223" s="33"/>
      <c r="P223" s="30"/>
      <c r="Q223" s="30"/>
      <c r="R223" s="29"/>
    </row>
    <row r="224" spans="1:18" ht="16.5" customHeight="1">
      <c r="A224" s="168" t="s">
        <v>21</v>
      </c>
      <c r="B224" s="182"/>
      <c r="C224" s="169"/>
      <c r="D224" s="168" t="s">
        <v>4</v>
      </c>
      <c r="E224" s="182"/>
      <c r="F224" s="169"/>
      <c r="G224" s="177" t="s">
        <v>15</v>
      </c>
      <c r="H224" s="177" t="s">
        <v>30</v>
      </c>
      <c r="I224" s="168" t="s">
        <v>9</v>
      </c>
      <c r="J224" s="169"/>
      <c r="K224" s="168" t="s">
        <v>20</v>
      </c>
      <c r="L224" s="169"/>
      <c r="M224" s="168" t="s">
        <v>17</v>
      </c>
      <c r="N224" s="169"/>
      <c r="O224" s="168" t="s">
        <v>230</v>
      </c>
      <c r="P224" s="169"/>
      <c r="Q224" s="174" t="s">
        <v>232</v>
      </c>
      <c r="R224" s="169"/>
    </row>
    <row r="225" spans="1:18" ht="16.5" customHeight="1" thickBot="1">
      <c r="A225" s="172"/>
      <c r="B225" s="176"/>
      <c r="C225" s="173"/>
      <c r="D225" s="170"/>
      <c r="E225" s="175"/>
      <c r="F225" s="171"/>
      <c r="G225" s="183"/>
      <c r="H225" s="183"/>
      <c r="I225" s="170"/>
      <c r="J225" s="171"/>
      <c r="K225" s="170"/>
      <c r="L225" s="171"/>
      <c r="M225" s="170"/>
      <c r="N225" s="171"/>
      <c r="O225" s="170"/>
      <c r="P225" s="171"/>
      <c r="Q225" s="175"/>
      <c r="R225" s="171"/>
    </row>
    <row r="226" spans="1:18" ht="16.5" customHeight="1">
      <c r="A226" s="177" t="s">
        <v>10</v>
      </c>
      <c r="B226" s="177" t="s">
        <v>13</v>
      </c>
      <c r="C226" s="177" t="s">
        <v>14</v>
      </c>
      <c r="D226" s="170"/>
      <c r="E226" s="175"/>
      <c r="F226" s="171"/>
      <c r="G226" s="183"/>
      <c r="H226" s="183"/>
      <c r="I226" s="170"/>
      <c r="J226" s="171"/>
      <c r="K226" s="170"/>
      <c r="L226" s="171"/>
      <c r="M226" s="170"/>
      <c r="N226" s="171"/>
      <c r="O226" s="170"/>
      <c r="P226" s="171"/>
      <c r="Q226" s="175"/>
      <c r="R226" s="171"/>
    </row>
    <row r="227" spans="1:18" ht="16.5" customHeight="1" thickBot="1">
      <c r="A227" s="178"/>
      <c r="B227" s="178"/>
      <c r="C227" s="178"/>
      <c r="D227" s="172"/>
      <c r="E227" s="176"/>
      <c r="F227" s="173"/>
      <c r="G227" s="184"/>
      <c r="H227" s="184"/>
      <c r="I227" s="172"/>
      <c r="J227" s="173"/>
      <c r="K227" s="172"/>
      <c r="L227" s="173"/>
      <c r="M227" s="172"/>
      <c r="N227" s="173"/>
      <c r="O227" s="172"/>
      <c r="P227" s="173"/>
      <c r="Q227" s="176"/>
      <c r="R227" s="173"/>
    </row>
    <row r="228" spans="1:18" ht="16.5" customHeight="1" thickBot="1">
      <c r="A228" s="165" t="s">
        <v>6</v>
      </c>
      <c r="B228" s="166"/>
      <c r="C228" s="167"/>
      <c r="D228" s="165" t="s">
        <v>7</v>
      </c>
      <c r="E228" s="166"/>
      <c r="F228" s="167"/>
      <c r="G228" s="69" t="s">
        <v>8</v>
      </c>
      <c r="H228" s="70" t="s">
        <v>1</v>
      </c>
      <c r="I228" s="163" t="s">
        <v>3</v>
      </c>
      <c r="J228" s="164"/>
      <c r="K228" s="163" t="s">
        <v>0</v>
      </c>
      <c r="L228" s="164"/>
      <c r="M228" s="163" t="s">
        <v>2</v>
      </c>
      <c r="N228" s="164"/>
      <c r="O228" s="163" t="s">
        <v>5</v>
      </c>
      <c r="P228" s="164"/>
      <c r="Q228" s="163" t="s">
        <v>11</v>
      </c>
      <c r="R228" s="164"/>
    </row>
    <row r="229" spans="1:18" ht="16.5" customHeight="1">
      <c r="A229" s="78"/>
      <c r="B229" s="63"/>
      <c r="C229" s="87">
        <v>355</v>
      </c>
      <c r="D229" s="83" t="s">
        <v>123</v>
      </c>
      <c r="E229" s="22"/>
      <c r="F229" s="84"/>
      <c r="G229" s="110">
        <v>333</v>
      </c>
      <c r="H229" s="109">
        <v>9995</v>
      </c>
      <c r="I229" s="2"/>
      <c r="J229" s="2"/>
      <c r="K229" s="1"/>
      <c r="L229" s="3"/>
      <c r="M229" s="2"/>
      <c r="N229" s="2"/>
      <c r="O229" s="1"/>
      <c r="P229" s="133">
        <v>344124</v>
      </c>
      <c r="Q229" s="1"/>
      <c r="R229" s="135">
        <f>174429+198173+115364</f>
        <v>487966</v>
      </c>
    </row>
    <row r="230" spans="1:18" ht="16.5" customHeight="1">
      <c r="A230" s="28"/>
      <c r="B230" s="64">
        <v>36</v>
      </c>
      <c r="C230" s="19"/>
      <c r="D230" s="89" t="s">
        <v>124</v>
      </c>
      <c r="E230" s="91"/>
      <c r="F230" s="93"/>
      <c r="G230" s="21"/>
      <c r="H230" s="115">
        <v>9995</v>
      </c>
      <c r="I230" s="22"/>
      <c r="J230" s="22"/>
      <c r="K230" s="21"/>
      <c r="L230" s="23"/>
      <c r="M230" s="22"/>
      <c r="N230" s="22"/>
      <c r="O230" s="24"/>
      <c r="P230" s="97">
        <f>+P231+P232+P233+P234+P235+P236</f>
        <v>2294</v>
      </c>
      <c r="Q230" s="21"/>
      <c r="R230" s="105">
        <f>+R231+R232+R233+R234+R235+R236</f>
        <v>497966</v>
      </c>
    </row>
    <row r="231" spans="1:18" ht="16.5" customHeight="1">
      <c r="A231" s="28"/>
      <c r="B231" s="64"/>
      <c r="C231" s="19">
        <v>361</v>
      </c>
      <c r="D231" s="83" t="s">
        <v>125</v>
      </c>
      <c r="E231" s="22"/>
      <c r="F231" s="23"/>
      <c r="G231" s="21"/>
      <c r="H231" s="109"/>
      <c r="I231" s="22"/>
      <c r="J231" s="22"/>
      <c r="K231" s="21"/>
      <c r="L231" s="23"/>
      <c r="M231" s="22"/>
      <c r="N231" s="22"/>
      <c r="O231" s="21"/>
      <c r="P231" s="96"/>
      <c r="Q231" s="21"/>
      <c r="R231" s="119">
        <f>563-563</f>
        <v>0</v>
      </c>
    </row>
    <row r="232" spans="1:18" ht="16.5" customHeight="1">
      <c r="A232" s="28"/>
      <c r="B232" s="64"/>
      <c r="C232" s="19">
        <v>362</v>
      </c>
      <c r="D232" s="83" t="s">
        <v>126</v>
      </c>
      <c r="E232" s="22"/>
      <c r="F232" s="23"/>
      <c r="G232" s="21"/>
      <c r="H232" s="109"/>
      <c r="I232" s="22" t="s">
        <v>12</v>
      </c>
      <c r="J232" s="22"/>
      <c r="K232" s="21"/>
      <c r="L232" s="23"/>
      <c r="M232" s="22"/>
      <c r="N232" s="22"/>
      <c r="O232" s="24"/>
      <c r="P232" s="118"/>
      <c r="Q232" s="125"/>
      <c r="R232" s="135">
        <f>12000-10000+2706+5294+8000-10000</f>
        <v>8000</v>
      </c>
    </row>
    <row r="233" spans="1:19" ht="16.5" customHeight="1">
      <c r="A233" s="28"/>
      <c r="B233" s="64"/>
      <c r="C233" s="19">
        <v>363</v>
      </c>
      <c r="D233" s="83" t="s">
        <v>127</v>
      </c>
      <c r="E233" s="22"/>
      <c r="F233" s="23"/>
      <c r="G233" s="21"/>
      <c r="H233" s="25"/>
      <c r="I233" s="22"/>
      <c r="J233" s="22"/>
      <c r="K233" s="21"/>
      <c r="L233" s="23"/>
      <c r="M233" s="22"/>
      <c r="N233" s="22"/>
      <c r="O233" s="21"/>
      <c r="P233" s="133">
        <v>2294</v>
      </c>
      <c r="Q233" s="21"/>
      <c r="R233" s="134">
        <v>2000</v>
      </c>
      <c r="S233" s="116"/>
    </row>
    <row r="234" spans="1:18" ht="16.5" customHeight="1">
      <c r="A234" s="28"/>
      <c r="B234" s="64"/>
      <c r="C234" s="19">
        <v>364</v>
      </c>
      <c r="D234" s="83" t="s">
        <v>128</v>
      </c>
      <c r="E234" s="19"/>
      <c r="F234" s="84"/>
      <c r="G234" s="21"/>
      <c r="H234" s="25"/>
      <c r="I234" s="22"/>
      <c r="J234" s="22"/>
      <c r="K234" s="21"/>
      <c r="L234" s="23"/>
      <c r="M234" s="22"/>
      <c r="N234" s="22"/>
      <c r="O234" s="24"/>
      <c r="P234" s="118"/>
      <c r="Q234" s="21"/>
      <c r="R234" s="104">
        <v>0</v>
      </c>
    </row>
    <row r="235" spans="1:18" ht="16.5" customHeight="1">
      <c r="A235" s="28"/>
      <c r="B235" s="64"/>
      <c r="C235" s="19">
        <v>365</v>
      </c>
      <c r="D235" s="83" t="s">
        <v>129</v>
      </c>
      <c r="E235" s="19"/>
      <c r="F235" s="84"/>
      <c r="G235" s="21"/>
      <c r="H235" s="109">
        <v>9995</v>
      </c>
      <c r="I235" s="22"/>
      <c r="J235" s="22"/>
      <c r="K235" s="21"/>
      <c r="L235" s="23"/>
      <c r="M235" s="22"/>
      <c r="N235" s="22"/>
      <c r="O235" s="21"/>
      <c r="P235" s="118"/>
      <c r="Q235" s="21"/>
      <c r="R235" s="135">
        <f>215228-57000-100000+429738</f>
        <v>487966</v>
      </c>
    </row>
    <row r="236" spans="1:18" ht="16.5" customHeight="1">
      <c r="A236" s="28"/>
      <c r="B236" s="64"/>
      <c r="C236" s="19">
        <v>366</v>
      </c>
      <c r="D236" s="83" t="s">
        <v>130</v>
      </c>
      <c r="E236" s="19"/>
      <c r="F236" s="84"/>
      <c r="G236" s="21"/>
      <c r="H236" s="25"/>
      <c r="I236" s="22"/>
      <c r="J236" s="22"/>
      <c r="K236" s="21"/>
      <c r="L236" s="23"/>
      <c r="M236" s="22"/>
      <c r="N236" s="22"/>
      <c r="O236" s="24"/>
      <c r="P236" s="96">
        <v>0</v>
      </c>
      <c r="Q236" s="21"/>
      <c r="R236" s="104">
        <v>0</v>
      </c>
    </row>
    <row r="237" spans="1:18" ht="16.5" customHeight="1">
      <c r="A237" s="28"/>
      <c r="B237" s="64">
        <v>39</v>
      </c>
      <c r="C237" s="19"/>
      <c r="D237" s="89" t="s">
        <v>131</v>
      </c>
      <c r="E237" s="91"/>
      <c r="F237" s="84"/>
      <c r="G237" s="21"/>
      <c r="H237" s="115">
        <v>9995</v>
      </c>
      <c r="I237" s="22"/>
      <c r="J237" s="22"/>
      <c r="K237" s="21"/>
      <c r="L237" s="23"/>
      <c r="M237" s="22"/>
      <c r="N237" s="22"/>
      <c r="O237" s="21"/>
      <c r="P237" s="97">
        <f>+P238+P239+P240+P241+P242+P243+P244+P245+P246</f>
        <v>1641855</v>
      </c>
      <c r="Q237" s="21"/>
      <c r="R237" s="105">
        <f>+R238+R239+R240+R241+R242+R243+R244+R245+R246</f>
        <v>2253528</v>
      </c>
    </row>
    <row r="238" spans="1:18" ht="16.5" customHeight="1">
      <c r="A238" s="28"/>
      <c r="B238" s="64"/>
      <c r="C238" s="19">
        <v>391</v>
      </c>
      <c r="D238" s="83" t="s">
        <v>152</v>
      </c>
      <c r="E238" s="19"/>
      <c r="F238" s="23"/>
      <c r="G238" s="21"/>
      <c r="H238" s="109"/>
      <c r="I238" s="22"/>
      <c r="J238" s="22"/>
      <c r="K238" s="21"/>
      <c r="L238" s="23"/>
      <c r="M238" s="22"/>
      <c r="N238" s="22"/>
      <c r="O238" s="24"/>
      <c r="P238" s="133">
        <v>78380</v>
      </c>
      <c r="Q238" s="21"/>
      <c r="R238" s="135">
        <f>513464-306006-57458+121620</f>
        <v>271620</v>
      </c>
    </row>
    <row r="239" spans="1:18" ht="16.5" customHeight="1">
      <c r="A239" s="28"/>
      <c r="B239" s="64"/>
      <c r="C239" s="19">
        <v>392</v>
      </c>
      <c r="D239" s="83" t="s">
        <v>132</v>
      </c>
      <c r="E239" s="19"/>
      <c r="F239" s="84"/>
      <c r="G239" s="21"/>
      <c r="H239" s="109"/>
      <c r="I239" s="22"/>
      <c r="J239" s="22"/>
      <c r="K239" s="21"/>
      <c r="L239" s="23"/>
      <c r="M239" s="22"/>
      <c r="N239" s="22"/>
      <c r="O239" s="21"/>
      <c r="P239" s="133">
        <v>395773</v>
      </c>
      <c r="Q239" s="21"/>
      <c r="R239" s="135">
        <f>1965985-1700000+149877-63740</f>
        <v>352122</v>
      </c>
    </row>
    <row r="240" spans="1:18" ht="16.5" customHeight="1">
      <c r="A240" s="28"/>
      <c r="B240" s="64"/>
      <c r="C240" s="19">
        <v>393</v>
      </c>
      <c r="D240" s="83" t="s">
        <v>133</v>
      </c>
      <c r="E240" s="19"/>
      <c r="F240" s="23"/>
      <c r="G240" s="21"/>
      <c r="H240" s="25"/>
      <c r="I240" s="22"/>
      <c r="J240" s="22"/>
      <c r="K240" s="21"/>
      <c r="L240" s="23"/>
      <c r="M240" s="22"/>
      <c r="N240" s="22"/>
      <c r="O240" s="24"/>
      <c r="P240" s="118"/>
      <c r="Q240" s="21"/>
      <c r="R240" s="104">
        <v>0</v>
      </c>
    </row>
    <row r="241" spans="1:18" ht="16.5" customHeight="1">
      <c r="A241" s="13"/>
      <c r="B241" s="65"/>
      <c r="C241" s="85">
        <v>394</v>
      </c>
      <c r="D241" s="83" t="s">
        <v>134</v>
      </c>
      <c r="E241" s="19"/>
      <c r="F241" s="84"/>
      <c r="G241" s="1"/>
      <c r="H241" s="5"/>
      <c r="I241" s="2"/>
      <c r="J241" s="2"/>
      <c r="K241" s="1"/>
      <c r="L241" s="3"/>
      <c r="M241" s="2"/>
      <c r="N241" s="2"/>
      <c r="O241" s="1"/>
      <c r="P241" s="99">
        <v>0</v>
      </c>
      <c r="Q241" s="1"/>
      <c r="R241" s="102">
        <v>0</v>
      </c>
    </row>
    <row r="242" spans="1:18" ht="16.5" customHeight="1">
      <c r="A242" s="13"/>
      <c r="B242" s="65"/>
      <c r="C242" s="85">
        <v>395</v>
      </c>
      <c r="D242" s="83" t="s">
        <v>135</v>
      </c>
      <c r="E242" s="19"/>
      <c r="F242" s="84"/>
      <c r="G242" s="1"/>
      <c r="H242" s="109"/>
      <c r="I242" s="2"/>
      <c r="J242" s="2"/>
      <c r="K242" s="1"/>
      <c r="L242" s="3"/>
      <c r="M242" s="2"/>
      <c r="N242" s="2"/>
      <c r="O242" s="1"/>
      <c r="P242" s="133">
        <v>31346</v>
      </c>
      <c r="Q242" s="1"/>
      <c r="R242" s="135">
        <f>83715-28160-10000+9445</f>
        <v>55000</v>
      </c>
    </row>
    <row r="243" spans="1:18" ht="16.5" customHeight="1">
      <c r="A243" s="13"/>
      <c r="B243" s="64"/>
      <c r="C243" s="85">
        <v>396</v>
      </c>
      <c r="D243" s="83" t="s">
        <v>136</v>
      </c>
      <c r="E243" s="2"/>
      <c r="F243" s="3"/>
      <c r="G243" s="1"/>
      <c r="H243" s="120"/>
      <c r="I243" s="2"/>
      <c r="J243" s="2"/>
      <c r="K243" s="1"/>
      <c r="L243" s="3"/>
      <c r="M243" s="2"/>
      <c r="N243" s="2"/>
      <c r="O243" s="1"/>
      <c r="P243" s="133">
        <v>89887</v>
      </c>
      <c r="Q243" s="1"/>
      <c r="R243" s="135">
        <v>167484</v>
      </c>
    </row>
    <row r="244" spans="1:18" ht="16.5" customHeight="1">
      <c r="A244" s="13"/>
      <c r="B244" s="65"/>
      <c r="C244" s="85">
        <v>397</v>
      </c>
      <c r="D244" s="83" t="s">
        <v>137</v>
      </c>
      <c r="E244" s="2"/>
      <c r="F244" s="3"/>
      <c r="G244" s="1"/>
      <c r="H244" s="146">
        <v>9995</v>
      </c>
      <c r="I244" s="2"/>
      <c r="J244" s="2"/>
      <c r="K244" s="1"/>
      <c r="L244" s="3"/>
      <c r="M244" s="2"/>
      <c r="N244" s="2"/>
      <c r="O244" s="1"/>
      <c r="P244" s="133">
        <v>1046469</v>
      </c>
      <c r="Q244" s="1"/>
      <c r="R244" s="135">
        <f>8056392+762347-8000000+588563</f>
        <v>1407302</v>
      </c>
    </row>
    <row r="245" spans="1:18" ht="16.5" customHeight="1">
      <c r="A245" s="13"/>
      <c r="B245" s="64"/>
      <c r="C245" s="85">
        <v>398</v>
      </c>
      <c r="D245" s="83" t="s">
        <v>138</v>
      </c>
      <c r="E245" s="19"/>
      <c r="F245" s="84"/>
      <c r="G245" s="1"/>
      <c r="H245" s="5"/>
      <c r="I245" s="2"/>
      <c r="J245" s="2"/>
      <c r="K245" s="1"/>
      <c r="L245" s="3"/>
      <c r="M245" s="2"/>
      <c r="N245" s="2"/>
      <c r="O245" s="1"/>
      <c r="P245" s="96">
        <v>0</v>
      </c>
      <c r="Q245" s="1"/>
      <c r="R245" s="102">
        <v>0</v>
      </c>
    </row>
    <row r="246" spans="1:18" ht="16.5" customHeight="1">
      <c r="A246" s="13"/>
      <c r="B246" s="65"/>
      <c r="C246" s="85">
        <v>399</v>
      </c>
      <c r="D246" s="83" t="s">
        <v>139</v>
      </c>
      <c r="E246" s="19"/>
      <c r="F246" s="84"/>
      <c r="G246" s="1"/>
      <c r="H246" s="109">
        <v>9995</v>
      </c>
      <c r="I246" s="2"/>
      <c r="J246" s="2"/>
      <c r="K246" s="1"/>
      <c r="L246" s="3"/>
      <c r="M246" s="2"/>
      <c r="N246" s="2"/>
      <c r="O246" s="1"/>
      <c r="P246" s="118"/>
      <c r="Q246" s="1"/>
      <c r="R246" s="114"/>
    </row>
    <row r="247" spans="1:18" ht="16.5" customHeight="1">
      <c r="A247" s="13"/>
      <c r="B247" s="65"/>
      <c r="C247" s="85"/>
      <c r="D247" s="83"/>
      <c r="E247" s="90" t="s">
        <v>227</v>
      </c>
      <c r="F247" s="122"/>
      <c r="G247" s="1"/>
      <c r="H247" s="5"/>
      <c r="I247" s="2"/>
      <c r="J247" s="2"/>
      <c r="K247" s="1"/>
      <c r="L247" s="3"/>
      <c r="M247" s="2"/>
      <c r="N247" s="2"/>
      <c r="O247" s="1"/>
      <c r="P247" s="2"/>
      <c r="Q247" s="1"/>
      <c r="R247" s="14"/>
    </row>
    <row r="248" spans="1:18" ht="16.5" customHeight="1">
      <c r="A248" s="28">
        <v>4</v>
      </c>
      <c r="B248" s="64"/>
      <c r="C248" s="85"/>
      <c r="D248" s="89" t="s">
        <v>140</v>
      </c>
      <c r="E248" s="91"/>
      <c r="F248" s="92"/>
      <c r="G248" s="1"/>
      <c r="H248" s="5"/>
      <c r="I248" s="2"/>
      <c r="J248" s="2"/>
      <c r="K248" s="1"/>
      <c r="L248" s="3"/>
      <c r="M248" s="2"/>
      <c r="N248" s="2"/>
      <c r="O248" s="1"/>
      <c r="P248" s="100">
        <f>+P249+P252+P260+P300</f>
        <v>1914635</v>
      </c>
      <c r="Q248" s="1"/>
      <c r="R248" s="103">
        <f>+R249+R252+R260+R300</f>
        <v>4388284</v>
      </c>
    </row>
    <row r="249" spans="1:18" ht="16.5" customHeight="1">
      <c r="A249" s="13"/>
      <c r="B249" s="64">
        <v>41</v>
      </c>
      <c r="C249" s="19"/>
      <c r="D249" s="89" t="s">
        <v>141</v>
      </c>
      <c r="E249" s="50"/>
      <c r="F249" s="94"/>
      <c r="G249" s="1"/>
      <c r="H249" s="5"/>
      <c r="I249" s="2"/>
      <c r="J249" s="2"/>
      <c r="K249" s="1"/>
      <c r="L249" s="3"/>
      <c r="M249" s="2"/>
      <c r="N249" s="2"/>
      <c r="O249" s="1"/>
      <c r="P249" s="97">
        <f>+P250+P251</f>
        <v>0</v>
      </c>
      <c r="Q249" s="1"/>
      <c r="R249" s="105">
        <f>+R250+R251</f>
        <v>0</v>
      </c>
    </row>
    <row r="250" spans="1:18" ht="16.5" customHeight="1">
      <c r="A250" s="13"/>
      <c r="B250" s="65"/>
      <c r="C250" s="85">
        <v>411</v>
      </c>
      <c r="D250" s="83" t="s">
        <v>142</v>
      </c>
      <c r="E250" s="2"/>
      <c r="F250" s="3"/>
      <c r="G250" s="1"/>
      <c r="H250" s="5"/>
      <c r="I250" s="2"/>
      <c r="J250" s="2"/>
      <c r="K250" s="1"/>
      <c r="L250" s="3"/>
      <c r="M250" s="2"/>
      <c r="N250" s="2"/>
      <c r="O250" s="1"/>
      <c r="P250" s="99">
        <v>0</v>
      </c>
      <c r="Q250" s="1"/>
      <c r="R250" s="102">
        <v>0</v>
      </c>
    </row>
    <row r="251" spans="1:18" ht="16.5" customHeight="1">
      <c r="A251" s="13"/>
      <c r="B251" s="64"/>
      <c r="C251" s="85">
        <v>412</v>
      </c>
      <c r="D251" s="83" t="s">
        <v>143</v>
      </c>
      <c r="E251" s="2"/>
      <c r="F251" s="3"/>
      <c r="G251" s="1"/>
      <c r="H251" s="5"/>
      <c r="I251" s="2"/>
      <c r="J251" s="2"/>
      <c r="K251" s="1"/>
      <c r="L251" s="3"/>
      <c r="M251" s="2"/>
      <c r="N251" s="2"/>
      <c r="O251" s="1"/>
      <c r="P251" s="99">
        <v>0</v>
      </c>
      <c r="Q251" s="1"/>
      <c r="R251" s="102">
        <v>0</v>
      </c>
    </row>
    <row r="252" spans="1:18" ht="16.5" customHeight="1">
      <c r="A252" s="13"/>
      <c r="B252" s="64">
        <v>42</v>
      </c>
      <c r="C252" s="85"/>
      <c r="D252" s="89" t="s">
        <v>144</v>
      </c>
      <c r="E252" s="50"/>
      <c r="F252" s="94"/>
      <c r="G252" s="1"/>
      <c r="H252" s="115">
        <v>9995</v>
      </c>
      <c r="I252" s="2"/>
      <c r="J252" s="2" t="s">
        <v>12</v>
      </c>
      <c r="K252" s="1"/>
      <c r="L252" s="3"/>
      <c r="M252" s="2"/>
      <c r="N252" s="2"/>
      <c r="O252" s="1"/>
      <c r="P252" s="97">
        <f>+P254+P255+P256+P257+P258+P259</f>
        <v>214635</v>
      </c>
      <c r="Q252" s="1"/>
      <c r="R252" s="105">
        <f>+R254+R255+R256+R257+R258+R259</f>
        <v>1118284</v>
      </c>
    </row>
    <row r="253" spans="1:18" ht="16.5" customHeight="1">
      <c r="A253" s="13"/>
      <c r="B253" s="64"/>
      <c r="C253" s="85"/>
      <c r="D253" s="123" t="s">
        <v>225</v>
      </c>
      <c r="E253" s="90"/>
      <c r="F253" s="94"/>
      <c r="G253" s="1"/>
      <c r="H253" s="5"/>
      <c r="I253" s="2"/>
      <c r="J253" s="2"/>
      <c r="K253" s="1"/>
      <c r="L253" s="3"/>
      <c r="M253" s="2"/>
      <c r="N253" s="2"/>
      <c r="O253" s="1"/>
      <c r="P253" s="97"/>
      <c r="Q253" s="1"/>
      <c r="R253" s="105"/>
    </row>
    <row r="254" spans="1:20" ht="16.5" customHeight="1">
      <c r="A254" s="13"/>
      <c r="B254" s="65"/>
      <c r="C254" s="85">
        <v>421</v>
      </c>
      <c r="D254" s="83" t="s">
        <v>145</v>
      </c>
      <c r="E254" s="19"/>
      <c r="F254" s="84"/>
      <c r="G254" s="1"/>
      <c r="H254" s="109">
        <v>9995</v>
      </c>
      <c r="I254" s="2"/>
      <c r="J254" s="2"/>
      <c r="K254" s="1"/>
      <c r="L254" s="3"/>
      <c r="M254" s="2"/>
      <c r="N254" s="2"/>
      <c r="O254" s="1"/>
      <c r="P254" s="133">
        <v>21918</v>
      </c>
      <c r="Q254" s="1"/>
      <c r="R254" s="114"/>
      <c r="S254" s="116"/>
      <c r="T254" s="116"/>
    </row>
    <row r="255" spans="1:18" ht="16.5" customHeight="1">
      <c r="A255" s="13"/>
      <c r="B255" s="64"/>
      <c r="C255" s="85">
        <v>422</v>
      </c>
      <c r="D255" s="83" t="s">
        <v>146</v>
      </c>
      <c r="E255" s="19"/>
      <c r="F255" s="84"/>
      <c r="G255" s="1"/>
      <c r="H255" s="5"/>
      <c r="I255" s="2"/>
      <c r="J255" s="2"/>
      <c r="K255" s="1"/>
      <c r="L255" s="3"/>
      <c r="M255" s="2"/>
      <c r="N255" s="2"/>
      <c r="O255" s="1"/>
      <c r="P255" s="118"/>
      <c r="Q255" s="1"/>
      <c r="R255" s="135">
        <f>500000-100000-200000</f>
        <v>200000</v>
      </c>
    </row>
    <row r="256" spans="1:18" ht="16.5" customHeight="1">
      <c r="A256" s="13"/>
      <c r="B256" s="82"/>
      <c r="C256" s="85">
        <v>423</v>
      </c>
      <c r="D256" s="83" t="s">
        <v>223</v>
      </c>
      <c r="E256" s="19"/>
      <c r="F256" s="84"/>
      <c r="G256" s="1"/>
      <c r="H256" s="5"/>
      <c r="I256" s="2"/>
      <c r="J256" s="2"/>
      <c r="K256" s="1"/>
      <c r="L256" s="3"/>
      <c r="M256" s="2"/>
      <c r="N256" s="2"/>
      <c r="O256" s="1"/>
      <c r="P256" s="99">
        <v>0</v>
      </c>
      <c r="Q256" s="1"/>
      <c r="R256" s="119"/>
    </row>
    <row r="257" spans="1:18" ht="16.5" customHeight="1">
      <c r="A257" s="13"/>
      <c r="B257" s="64"/>
      <c r="C257" s="85">
        <v>424</v>
      </c>
      <c r="D257" s="83" t="s">
        <v>147</v>
      </c>
      <c r="E257" s="19"/>
      <c r="F257" s="3"/>
      <c r="G257" s="1"/>
      <c r="H257" s="5"/>
      <c r="I257" s="2"/>
      <c r="J257" s="2"/>
      <c r="K257" s="1"/>
      <c r="L257" s="3"/>
      <c r="M257" s="2"/>
      <c r="N257" s="2"/>
      <c r="O257" s="1"/>
      <c r="P257" s="118"/>
      <c r="Q257" s="1"/>
      <c r="R257" s="135">
        <f>600000+100000-300000-300000+618000</f>
        <v>718000</v>
      </c>
    </row>
    <row r="258" spans="1:18" ht="16.5" customHeight="1">
      <c r="A258" s="13"/>
      <c r="B258" s="65"/>
      <c r="C258" s="85">
        <v>425</v>
      </c>
      <c r="D258" s="83" t="s">
        <v>148</v>
      </c>
      <c r="E258" s="19"/>
      <c r="F258" s="84"/>
      <c r="G258" s="1"/>
      <c r="H258" s="5"/>
      <c r="I258" s="2"/>
      <c r="J258" s="2"/>
      <c r="K258" s="1"/>
      <c r="L258" s="3"/>
      <c r="M258" s="2"/>
      <c r="N258" s="2"/>
      <c r="O258" s="1"/>
      <c r="P258" s="118"/>
      <c r="Q258" s="1"/>
      <c r="R258" s="102">
        <v>0</v>
      </c>
    </row>
    <row r="259" spans="1:18" ht="16.5" customHeight="1">
      <c r="A259" s="13"/>
      <c r="B259" s="82"/>
      <c r="C259" s="85">
        <v>426</v>
      </c>
      <c r="D259" s="83" t="s">
        <v>149</v>
      </c>
      <c r="E259" s="19"/>
      <c r="F259" s="84"/>
      <c r="G259" s="1"/>
      <c r="H259" s="109">
        <v>9995</v>
      </c>
      <c r="I259" s="2"/>
      <c r="J259" s="2"/>
      <c r="K259" s="1"/>
      <c r="L259" s="3"/>
      <c r="M259" s="2"/>
      <c r="N259" s="2"/>
      <c r="O259" s="1"/>
      <c r="P259" s="133">
        <v>192717</v>
      </c>
      <c r="Q259" s="1"/>
      <c r="R259" s="135">
        <f>2059050-1058766-300000-500000</f>
        <v>200284</v>
      </c>
    </row>
    <row r="260" spans="1:18" ht="16.5" customHeight="1">
      <c r="A260" s="13"/>
      <c r="B260" s="64">
        <v>43</v>
      </c>
      <c r="C260" s="85"/>
      <c r="D260" s="89" t="s">
        <v>150</v>
      </c>
      <c r="E260" s="91"/>
      <c r="F260" s="92"/>
      <c r="G260" s="1"/>
      <c r="H260" s="115">
        <v>9995</v>
      </c>
      <c r="I260" s="2"/>
      <c r="J260" s="2"/>
      <c r="K260" s="1"/>
      <c r="L260" s="3"/>
      <c r="M260" s="2"/>
      <c r="N260" s="2"/>
      <c r="O260" s="1"/>
      <c r="P260" s="97">
        <f>+P262+P294+P295+P296+P297+P298+P299</f>
        <v>1700000</v>
      </c>
      <c r="Q260" s="1"/>
      <c r="R260" s="105">
        <f>+R262+R294+R295+R296+R297+R298+R299</f>
        <v>2700000</v>
      </c>
    </row>
    <row r="261" spans="1:18" ht="16.5" customHeight="1">
      <c r="A261" s="13"/>
      <c r="B261" s="64"/>
      <c r="C261" s="85"/>
      <c r="D261" s="123" t="s">
        <v>218</v>
      </c>
      <c r="E261" s="90"/>
      <c r="F261" s="92"/>
      <c r="G261" s="1"/>
      <c r="H261" s="5"/>
      <c r="I261" s="2"/>
      <c r="J261" s="2"/>
      <c r="K261" s="1"/>
      <c r="L261" s="3"/>
      <c r="M261" s="2"/>
      <c r="N261" s="2"/>
      <c r="O261" s="1"/>
      <c r="P261" s="97"/>
      <c r="Q261" s="1"/>
      <c r="R261" s="105"/>
    </row>
    <row r="262" spans="1:18" ht="16.5" customHeight="1">
      <c r="A262" s="13"/>
      <c r="B262" s="65"/>
      <c r="C262" s="85">
        <v>431</v>
      </c>
      <c r="D262" s="83" t="s">
        <v>151</v>
      </c>
      <c r="E262" s="2"/>
      <c r="F262" s="3"/>
      <c r="G262" s="1"/>
      <c r="H262" s="5"/>
      <c r="I262" s="2"/>
      <c r="J262" s="2"/>
      <c r="K262" s="1"/>
      <c r="L262" s="3"/>
      <c r="M262" s="2"/>
      <c r="N262" s="2"/>
      <c r="O262" s="1"/>
      <c r="P262" s="118"/>
      <c r="Q262" s="1"/>
      <c r="R262" s="114"/>
    </row>
    <row r="263" spans="1:18" ht="16.5" customHeight="1" thickBot="1">
      <c r="A263" s="13"/>
      <c r="B263" s="66"/>
      <c r="C263" s="2"/>
      <c r="D263" s="1"/>
      <c r="E263" s="2"/>
      <c r="F263" s="3"/>
      <c r="G263" s="1"/>
      <c r="H263" s="5"/>
      <c r="I263" s="2"/>
      <c r="J263" s="2"/>
      <c r="K263" s="1"/>
      <c r="L263" s="3"/>
      <c r="M263" s="2"/>
      <c r="N263" s="2"/>
      <c r="O263" s="1"/>
      <c r="P263" s="2"/>
      <c r="Q263" s="1"/>
      <c r="R263" s="14"/>
    </row>
    <row r="264" spans="1:18" ht="16.5" customHeight="1" thickBot="1">
      <c r="A264" s="71" t="s">
        <v>32</v>
      </c>
      <c r="B264" s="72"/>
      <c r="C264" s="72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4"/>
      <c r="P264" s="75"/>
      <c r="Q264" s="76"/>
      <c r="R264" s="77"/>
    </row>
    <row r="265" spans="1:18" ht="16.5" customHeight="1">
      <c r="A265" s="34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54"/>
    </row>
    <row r="266" spans="1:18" ht="16.5" customHeight="1">
      <c r="A266" s="1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14"/>
    </row>
    <row r="267" spans="1:18" ht="16.5" customHeight="1">
      <c r="A267" s="13"/>
      <c r="B267" s="2"/>
      <c r="C267" s="2"/>
      <c r="D267" s="2"/>
      <c r="E267" s="2"/>
      <c r="F267" s="2"/>
      <c r="G267" s="2"/>
      <c r="H267" s="2" t="s">
        <v>12</v>
      </c>
      <c r="I267" s="2"/>
      <c r="J267" s="2"/>
      <c r="K267" s="2"/>
      <c r="L267" s="2"/>
      <c r="M267" s="2"/>
      <c r="N267" s="2"/>
      <c r="O267" s="2"/>
      <c r="P267" s="2"/>
      <c r="Q267" s="2"/>
      <c r="R267" s="14"/>
    </row>
    <row r="268" spans="1:18" ht="16.5" customHeight="1">
      <c r="A268" s="13"/>
      <c r="B268" s="4"/>
      <c r="C268" s="4"/>
      <c r="D268" s="4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4"/>
      <c r="P268" s="4"/>
      <c r="Q268" s="4"/>
      <c r="R268" s="14"/>
    </row>
    <row r="269" spans="1:18" ht="16.5" customHeight="1" thickBot="1">
      <c r="A269" s="60"/>
      <c r="B269" s="15"/>
      <c r="C269" s="62" t="s">
        <v>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62" t="s">
        <v>16</v>
      </c>
      <c r="Q269" s="15"/>
      <c r="R269" s="61"/>
    </row>
    <row r="272" spans="1:18" ht="16.5" customHeight="1">
      <c r="A272" s="185" t="s">
        <v>229</v>
      </c>
      <c r="B272" s="185"/>
      <c r="C272" s="185"/>
      <c r="D272" s="185"/>
      <c r="E272" s="185"/>
      <c r="F272" s="185"/>
      <c r="G272" s="185"/>
      <c r="H272" s="185"/>
      <c r="I272" s="185"/>
      <c r="J272" s="185"/>
      <c r="K272" s="185"/>
      <c r="L272" s="185"/>
      <c r="M272" s="185"/>
      <c r="N272" s="185"/>
      <c r="O272" s="185"/>
      <c r="P272" s="185"/>
      <c r="Q272" s="185"/>
      <c r="R272" s="185"/>
    </row>
    <row r="273" spans="1:18" ht="16.5" customHeight="1">
      <c r="A273" s="179" t="s">
        <v>18</v>
      </c>
      <c r="B273" s="179"/>
      <c r="C273" s="179"/>
      <c r="D273" s="179"/>
      <c r="E273" s="179"/>
      <c r="F273" s="179"/>
      <c r="G273" s="179"/>
      <c r="H273" s="179"/>
      <c r="I273" s="179"/>
      <c r="J273" s="179"/>
      <c r="K273" s="179"/>
      <c r="L273" s="179"/>
      <c r="M273" s="179"/>
      <c r="N273" s="179"/>
      <c r="O273" s="179"/>
      <c r="P273" s="179"/>
      <c r="Q273" s="179"/>
      <c r="R273" s="179"/>
    </row>
    <row r="274" spans="1:18" ht="16.5" customHeight="1">
      <c r="A274" s="179" t="s">
        <v>19</v>
      </c>
      <c r="B274" s="179"/>
      <c r="C274" s="179"/>
      <c r="D274" s="179"/>
      <c r="E274" s="179"/>
      <c r="F274" s="179"/>
      <c r="G274" s="179"/>
      <c r="H274" s="179"/>
      <c r="I274" s="179"/>
      <c r="J274" s="179"/>
      <c r="K274" s="179"/>
      <c r="L274" s="179"/>
      <c r="M274" s="179"/>
      <c r="N274" s="179"/>
      <c r="O274" s="179"/>
      <c r="P274" s="179"/>
      <c r="Q274" s="179"/>
      <c r="R274" s="179"/>
    </row>
    <row r="275" spans="1:18" ht="16.5" customHeight="1" thickBo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 t="s">
        <v>12</v>
      </c>
      <c r="O275" s="17"/>
      <c r="P275" s="17"/>
      <c r="Q275" s="17"/>
      <c r="R275" s="17"/>
    </row>
    <row r="276" spans="1:18" ht="16.5" customHeight="1">
      <c r="A276" s="31"/>
      <c r="B276" s="11"/>
      <c r="C276" s="11"/>
      <c r="D276" s="42"/>
      <c r="E276" s="42"/>
      <c r="F276" s="42"/>
      <c r="G276" s="42"/>
      <c r="H276" s="42"/>
      <c r="I276" s="42"/>
      <c r="J276" s="128">
        <v>5</v>
      </c>
      <c r="K276" s="42"/>
      <c r="L276" s="42"/>
      <c r="M276" s="42"/>
      <c r="N276" s="42"/>
      <c r="O276" s="16"/>
      <c r="P276" s="12"/>
      <c r="Q276" s="12"/>
      <c r="R276" s="68" t="s">
        <v>33</v>
      </c>
    </row>
    <row r="277" spans="1:18" ht="16.5" customHeight="1">
      <c r="A277" s="26"/>
      <c r="B277" s="6"/>
      <c r="C277" s="6"/>
      <c r="D277" s="9"/>
      <c r="E277" s="9"/>
      <c r="F277" s="9"/>
      <c r="G277" s="9"/>
      <c r="H277" s="121"/>
      <c r="I277" s="9"/>
      <c r="J277" s="2"/>
      <c r="K277" s="9"/>
      <c r="L277" s="9" t="s">
        <v>12</v>
      </c>
      <c r="M277" s="9"/>
      <c r="N277" s="9"/>
      <c r="O277" s="10"/>
      <c r="P277" s="98" t="s">
        <v>231</v>
      </c>
      <c r="Q277" s="2"/>
      <c r="R277" s="14"/>
    </row>
    <row r="278" spans="1:18" ht="16.5" customHeight="1">
      <c r="A278" s="26"/>
      <c r="B278" s="6"/>
      <c r="C278" s="6"/>
      <c r="D278" s="40" t="s">
        <v>12</v>
      </c>
      <c r="E278" s="40"/>
      <c r="F278" s="40"/>
      <c r="G278" s="40"/>
      <c r="H278" s="40"/>
      <c r="I278" s="40"/>
      <c r="J278" s="2"/>
      <c r="K278" s="40"/>
      <c r="L278" s="40"/>
      <c r="M278" s="40"/>
      <c r="N278" s="40"/>
      <c r="O278" s="2"/>
      <c r="P278" s="98" t="s">
        <v>234</v>
      </c>
      <c r="Q278" s="2"/>
      <c r="R278" s="14"/>
    </row>
    <row r="279" spans="1:18" ht="37.5" customHeight="1">
      <c r="A279" s="13"/>
      <c r="B279" s="37"/>
      <c r="C279" s="37"/>
      <c r="D279" s="180" t="s">
        <v>29</v>
      </c>
      <c r="E279" s="181"/>
      <c r="F279" s="181"/>
      <c r="G279" s="181"/>
      <c r="H279" s="181"/>
      <c r="I279" s="181"/>
      <c r="J279" s="181"/>
      <c r="K279" s="181"/>
      <c r="L279" s="181"/>
      <c r="M279" s="181"/>
      <c r="N279" s="37"/>
      <c r="O279" s="37"/>
      <c r="P279" s="37"/>
      <c r="Q279" s="37"/>
      <c r="R279" s="38"/>
    </row>
    <row r="280" spans="1:18" ht="16.5" customHeight="1">
      <c r="A280" s="36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8"/>
    </row>
    <row r="281" spans="1:18" ht="16.5" customHeight="1">
      <c r="A281" s="43"/>
      <c r="B281" s="41"/>
      <c r="C281" s="41" t="s">
        <v>22</v>
      </c>
      <c r="D281" s="2"/>
      <c r="E281" s="46" t="s">
        <v>23</v>
      </c>
      <c r="F281" s="2"/>
      <c r="G281" s="2"/>
      <c r="H281" s="49" t="s">
        <v>24</v>
      </c>
      <c r="I281" s="49"/>
      <c r="J281" s="50" t="s">
        <v>200</v>
      </c>
      <c r="K281" s="6"/>
      <c r="L281" s="51"/>
      <c r="M281" s="18"/>
      <c r="N281" s="19"/>
      <c r="O281" s="2"/>
      <c r="P281" s="2"/>
      <c r="Q281" s="2"/>
      <c r="R281" s="14"/>
    </row>
    <row r="282" spans="1:18" ht="16.5" customHeight="1">
      <c r="A282" s="13"/>
      <c r="B282" s="2"/>
      <c r="C282" s="2"/>
      <c r="D282" s="41"/>
      <c r="E282" s="2"/>
      <c r="F282" s="41"/>
      <c r="G282" s="18"/>
      <c r="H282" s="52"/>
      <c r="I282" s="49"/>
      <c r="J282" s="53" t="s">
        <v>203</v>
      </c>
      <c r="K282" s="6"/>
      <c r="L282" s="50"/>
      <c r="M282" s="39"/>
      <c r="N282" s="18"/>
      <c r="O282" s="2"/>
      <c r="P282" s="2"/>
      <c r="Q282" s="2"/>
      <c r="R282" s="14"/>
    </row>
    <row r="283" spans="1:18" ht="16.5" customHeight="1">
      <c r="A283" s="43"/>
      <c r="B283" s="41"/>
      <c r="C283" s="41" t="s">
        <v>26</v>
      </c>
      <c r="D283" s="2"/>
      <c r="E283" s="46" t="s">
        <v>23</v>
      </c>
      <c r="F283" s="2"/>
      <c r="G283" s="41"/>
      <c r="H283" s="49" t="s">
        <v>24</v>
      </c>
      <c r="I283" s="49"/>
      <c r="J283" s="50" t="s">
        <v>25</v>
      </c>
      <c r="K283" s="6"/>
      <c r="L283" s="6"/>
      <c r="M283" s="18"/>
      <c r="N283" s="19"/>
      <c r="O283" s="2"/>
      <c r="P283" s="2"/>
      <c r="Q283" s="2"/>
      <c r="R283" s="14"/>
    </row>
    <row r="284" spans="1:18" ht="16.5" customHeight="1">
      <c r="A284" s="13"/>
      <c r="B284" s="2"/>
      <c r="C284" s="2"/>
      <c r="D284" s="18"/>
      <c r="E284" s="2"/>
      <c r="F284" s="18"/>
      <c r="G284" s="18"/>
      <c r="H284" s="52"/>
      <c r="I284" s="49"/>
      <c r="J284" s="53"/>
      <c r="K284" s="6"/>
      <c r="L284" s="6"/>
      <c r="M284" s="67"/>
      <c r="N284" s="67"/>
      <c r="O284" s="51"/>
      <c r="P284" s="51"/>
      <c r="Q284" s="67"/>
      <c r="R284" s="14"/>
    </row>
    <row r="285" spans="1:18" ht="16.5" customHeight="1">
      <c r="A285" s="44"/>
      <c r="B285" s="20"/>
      <c r="C285" s="20" t="s">
        <v>27</v>
      </c>
      <c r="D285" s="2"/>
      <c r="E285" s="46" t="s">
        <v>23</v>
      </c>
      <c r="F285" s="2"/>
      <c r="G285" s="18"/>
      <c r="H285" s="49" t="s">
        <v>24</v>
      </c>
      <c r="I285" s="49"/>
      <c r="J285" s="50" t="s">
        <v>25</v>
      </c>
      <c r="K285" s="6"/>
      <c r="L285" s="53"/>
      <c r="M285" s="49" t="s">
        <v>31</v>
      </c>
      <c r="N285" s="67"/>
      <c r="O285" s="51"/>
      <c r="P285" s="51"/>
      <c r="Q285" s="67"/>
      <c r="R285" s="14"/>
    </row>
    <row r="286" spans="1:18" ht="16.5" customHeight="1">
      <c r="A286" s="13"/>
      <c r="B286" s="2"/>
      <c r="C286" s="2"/>
      <c r="D286" s="18"/>
      <c r="E286" s="2"/>
      <c r="F286" s="18"/>
      <c r="G286" s="18"/>
      <c r="H286" s="52"/>
      <c r="I286" s="49"/>
      <c r="J286" s="53"/>
      <c r="K286" s="6"/>
      <c r="L286" s="53"/>
      <c r="M286" s="39"/>
      <c r="N286" s="18"/>
      <c r="O286" s="2"/>
      <c r="P286" s="2"/>
      <c r="Q286" s="2"/>
      <c r="R286" s="14"/>
    </row>
    <row r="287" spans="1:18" ht="16.5" customHeight="1">
      <c r="A287" s="43"/>
      <c r="B287" s="41"/>
      <c r="C287" s="41" t="s">
        <v>28</v>
      </c>
      <c r="D287" s="41"/>
      <c r="E287" s="46" t="s">
        <v>23</v>
      </c>
      <c r="F287" s="2"/>
      <c r="G287" s="41"/>
      <c r="H287" s="49" t="s">
        <v>24</v>
      </c>
      <c r="I287" s="49"/>
      <c r="J287" s="50" t="s">
        <v>25</v>
      </c>
      <c r="K287" s="6"/>
      <c r="L287" s="53"/>
      <c r="M287" s="19"/>
      <c r="N287" s="19"/>
      <c r="O287" s="7"/>
      <c r="P287" s="8"/>
      <c r="Q287" s="8"/>
      <c r="R287" s="27"/>
    </row>
    <row r="288" spans="1:18" ht="16.5" customHeight="1" thickBot="1">
      <c r="A288" s="45"/>
      <c r="B288" s="47"/>
      <c r="C288" s="47"/>
      <c r="D288" s="32"/>
      <c r="E288" s="55"/>
      <c r="F288" s="15"/>
      <c r="G288" s="15"/>
      <c r="H288" s="56"/>
      <c r="I288" s="56"/>
      <c r="J288" s="57"/>
      <c r="K288" s="58"/>
      <c r="L288" s="59"/>
      <c r="M288" s="15"/>
      <c r="N288" s="15"/>
      <c r="O288" s="33"/>
      <c r="P288" s="30"/>
      <c r="Q288" s="30"/>
      <c r="R288" s="29"/>
    </row>
    <row r="289" spans="1:18" ht="16.5" customHeight="1">
      <c r="A289" s="168" t="s">
        <v>21</v>
      </c>
      <c r="B289" s="182"/>
      <c r="C289" s="169"/>
      <c r="D289" s="168" t="s">
        <v>4</v>
      </c>
      <c r="E289" s="182"/>
      <c r="F289" s="169"/>
      <c r="G289" s="177" t="s">
        <v>15</v>
      </c>
      <c r="H289" s="177" t="s">
        <v>30</v>
      </c>
      <c r="I289" s="168" t="s">
        <v>9</v>
      </c>
      <c r="J289" s="169"/>
      <c r="K289" s="168" t="s">
        <v>20</v>
      </c>
      <c r="L289" s="169"/>
      <c r="M289" s="168" t="s">
        <v>17</v>
      </c>
      <c r="N289" s="169"/>
      <c r="O289" s="168" t="s">
        <v>230</v>
      </c>
      <c r="P289" s="169"/>
      <c r="Q289" s="174" t="s">
        <v>232</v>
      </c>
      <c r="R289" s="169"/>
    </row>
    <row r="290" spans="1:18" ht="16.5" customHeight="1" thickBot="1">
      <c r="A290" s="172"/>
      <c r="B290" s="176"/>
      <c r="C290" s="173"/>
      <c r="D290" s="170"/>
      <c r="E290" s="175"/>
      <c r="F290" s="171"/>
      <c r="G290" s="183"/>
      <c r="H290" s="183"/>
      <c r="I290" s="170"/>
      <c r="J290" s="171"/>
      <c r="K290" s="170"/>
      <c r="L290" s="171"/>
      <c r="M290" s="170"/>
      <c r="N290" s="171"/>
      <c r="O290" s="170"/>
      <c r="P290" s="171"/>
      <c r="Q290" s="175"/>
      <c r="R290" s="171"/>
    </row>
    <row r="291" spans="1:18" ht="16.5" customHeight="1">
      <c r="A291" s="177" t="s">
        <v>10</v>
      </c>
      <c r="B291" s="177" t="s">
        <v>13</v>
      </c>
      <c r="C291" s="177" t="s">
        <v>14</v>
      </c>
      <c r="D291" s="170"/>
      <c r="E291" s="175"/>
      <c r="F291" s="171"/>
      <c r="G291" s="183"/>
      <c r="H291" s="183"/>
      <c r="I291" s="170"/>
      <c r="J291" s="171"/>
      <c r="K291" s="170"/>
      <c r="L291" s="171"/>
      <c r="M291" s="170"/>
      <c r="N291" s="171"/>
      <c r="O291" s="170"/>
      <c r="P291" s="171"/>
      <c r="Q291" s="175"/>
      <c r="R291" s="171"/>
    </row>
    <row r="292" spans="1:18" ht="16.5" customHeight="1" thickBot="1">
      <c r="A292" s="178"/>
      <c r="B292" s="178"/>
      <c r="C292" s="178"/>
      <c r="D292" s="172"/>
      <c r="E292" s="176"/>
      <c r="F292" s="173"/>
      <c r="G292" s="184"/>
      <c r="H292" s="184"/>
      <c r="I292" s="172"/>
      <c r="J292" s="173"/>
      <c r="K292" s="172"/>
      <c r="L292" s="173"/>
      <c r="M292" s="172"/>
      <c r="N292" s="173"/>
      <c r="O292" s="172"/>
      <c r="P292" s="173"/>
      <c r="Q292" s="176"/>
      <c r="R292" s="173"/>
    </row>
    <row r="293" spans="1:18" ht="16.5" customHeight="1" thickBot="1">
      <c r="A293" s="165" t="s">
        <v>6</v>
      </c>
      <c r="B293" s="166"/>
      <c r="C293" s="167"/>
      <c r="D293" s="165" t="s">
        <v>7</v>
      </c>
      <c r="E293" s="166"/>
      <c r="F293" s="167"/>
      <c r="G293" s="69" t="s">
        <v>8</v>
      </c>
      <c r="H293" s="70" t="s">
        <v>1</v>
      </c>
      <c r="I293" s="163" t="s">
        <v>3</v>
      </c>
      <c r="J293" s="164"/>
      <c r="K293" s="163" t="s">
        <v>0</v>
      </c>
      <c r="L293" s="164"/>
      <c r="M293" s="163" t="s">
        <v>2</v>
      </c>
      <c r="N293" s="164"/>
      <c r="O293" s="163" t="s">
        <v>5</v>
      </c>
      <c r="P293" s="164"/>
      <c r="Q293" s="163" t="s">
        <v>11</v>
      </c>
      <c r="R293" s="164"/>
    </row>
    <row r="294" spans="1:18" ht="16.5" customHeight="1">
      <c r="A294" s="78"/>
      <c r="B294" s="63"/>
      <c r="C294" s="87">
        <v>432</v>
      </c>
      <c r="D294" s="83" t="s">
        <v>153</v>
      </c>
      <c r="E294" s="22"/>
      <c r="F294" s="84"/>
      <c r="G294" s="110">
        <v>333</v>
      </c>
      <c r="H294" s="109">
        <v>9995</v>
      </c>
      <c r="I294" s="2"/>
      <c r="J294" s="2"/>
      <c r="K294" s="1"/>
      <c r="L294" s="3"/>
      <c r="M294" s="2"/>
      <c r="N294" s="2"/>
      <c r="O294" s="1"/>
      <c r="P294" s="143">
        <v>1700000</v>
      </c>
      <c r="Q294" s="1"/>
      <c r="R294" s="135">
        <f>2000000-300000+1000000</f>
        <v>2700000</v>
      </c>
    </row>
    <row r="295" spans="1:18" ht="16.5" customHeight="1">
      <c r="A295" s="28"/>
      <c r="B295" s="64"/>
      <c r="C295" s="19">
        <v>433</v>
      </c>
      <c r="D295" s="83" t="s">
        <v>154</v>
      </c>
      <c r="E295" s="19"/>
      <c r="F295" s="23"/>
      <c r="G295" s="21"/>
      <c r="H295" s="25"/>
      <c r="I295" s="22"/>
      <c r="J295" s="22"/>
      <c r="K295" s="21"/>
      <c r="L295" s="23"/>
      <c r="M295" s="22"/>
      <c r="N295" s="22"/>
      <c r="O295" s="24"/>
      <c r="P295" s="96">
        <v>0</v>
      </c>
      <c r="Q295" s="21"/>
      <c r="R295" s="104">
        <v>0</v>
      </c>
    </row>
    <row r="296" spans="1:18" ht="16.5" customHeight="1">
      <c r="A296" s="28"/>
      <c r="B296" s="64"/>
      <c r="C296" s="19">
        <v>434</v>
      </c>
      <c r="D296" s="83" t="s">
        <v>155</v>
      </c>
      <c r="E296" s="22"/>
      <c r="F296" s="23"/>
      <c r="G296" s="21"/>
      <c r="H296" s="25" t="s">
        <v>12</v>
      </c>
      <c r="I296" s="22"/>
      <c r="J296" s="22"/>
      <c r="K296" s="21"/>
      <c r="L296" s="23"/>
      <c r="M296" s="22"/>
      <c r="N296" s="22"/>
      <c r="O296" s="21"/>
      <c r="P296" s="96">
        <v>0</v>
      </c>
      <c r="Q296" s="21"/>
      <c r="R296" s="104">
        <v>0</v>
      </c>
    </row>
    <row r="297" spans="1:18" ht="16.5" customHeight="1">
      <c r="A297" s="28"/>
      <c r="B297" s="64"/>
      <c r="C297" s="19">
        <v>435</v>
      </c>
      <c r="D297" s="83" t="s">
        <v>156</v>
      </c>
      <c r="E297" s="22"/>
      <c r="F297" s="23"/>
      <c r="G297" s="21"/>
      <c r="H297" s="109"/>
      <c r="I297" s="22" t="s">
        <v>12</v>
      </c>
      <c r="J297" s="22"/>
      <c r="K297" s="21"/>
      <c r="L297" s="23"/>
      <c r="M297" s="22"/>
      <c r="N297" s="22"/>
      <c r="O297" s="24"/>
      <c r="P297" s="96"/>
      <c r="Q297" s="21"/>
      <c r="R297" s="104"/>
    </row>
    <row r="298" spans="1:20" ht="16.5" customHeight="1">
      <c r="A298" s="28"/>
      <c r="B298" s="64"/>
      <c r="C298" s="19">
        <v>436</v>
      </c>
      <c r="D298" s="83" t="s">
        <v>157</v>
      </c>
      <c r="E298" s="22"/>
      <c r="F298" s="23"/>
      <c r="G298" s="21"/>
      <c r="H298" s="25"/>
      <c r="I298" s="22"/>
      <c r="J298" s="22"/>
      <c r="K298" s="142" t="s">
        <v>12</v>
      </c>
      <c r="L298" s="23"/>
      <c r="M298" s="22"/>
      <c r="N298" s="22"/>
      <c r="O298" s="21"/>
      <c r="P298" s="96"/>
      <c r="Q298" s="21"/>
      <c r="R298" s="114"/>
      <c r="T298" s="116"/>
    </row>
    <row r="299" spans="1:18" ht="16.5" customHeight="1">
      <c r="A299" s="28"/>
      <c r="B299" s="64"/>
      <c r="C299" s="19">
        <v>437</v>
      </c>
      <c r="D299" s="83" t="s">
        <v>158</v>
      </c>
      <c r="E299" s="19"/>
      <c r="F299" s="84"/>
      <c r="G299" s="21"/>
      <c r="H299" s="25"/>
      <c r="I299" s="22"/>
      <c r="J299" s="22"/>
      <c r="K299" s="21"/>
      <c r="L299" s="23"/>
      <c r="M299" s="22"/>
      <c r="N299" s="22"/>
      <c r="O299" s="24"/>
      <c r="P299" s="96">
        <v>0</v>
      </c>
      <c r="Q299" s="21"/>
      <c r="R299" s="104">
        <v>0</v>
      </c>
    </row>
    <row r="300" spans="1:18" ht="16.5" customHeight="1">
      <c r="A300" s="28"/>
      <c r="B300" s="64">
        <v>44</v>
      </c>
      <c r="C300" s="19"/>
      <c r="D300" s="89" t="s">
        <v>159</v>
      </c>
      <c r="E300" s="91"/>
      <c r="F300" s="92"/>
      <c r="G300" s="21"/>
      <c r="H300" s="25"/>
      <c r="I300" s="22"/>
      <c r="J300" s="22"/>
      <c r="K300" s="21"/>
      <c r="L300" s="23"/>
      <c r="M300" s="22"/>
      <c r="N300" s="22"/>
      <c r="O300" s="21"/>
      <c r="P300" s="97">
        <f>+P301</f>
        <v>0</v>
      </c>
      <c r="Q300" s="21"/>
      <c r="R300" s="105">
        <f>+R301</f>
        <v>570000</v>
      </c>
    </row>
    <row r="301" spans="1:18" ht="16.5" customHeight="1">
      <c r="A301" s="28"/>
      <c r="B301" s="64"/>
      <c r="C301" s="19">
        <v>441</v>
      </c>
      <c r="D301" s="83" t="s">
        <v>160</v>
      </c>
      <c r="E301" s="19"/>
      <c r="F301" s="84"/>
      <c r="G301" s="21"/>
      <c r="H301" s="25"/>
      <c r="I301" s="22"/>
      <c r="J301" s="22"/>
      <c r="K301" s="21"/>
      <c r="L301" s="23"/>
      <c r="M301" s="22"/>
      <c r="N301" s="22"/>
      <c r="O301" s="24"/>
      <c r="P301" s="96">
        <v>0</v>
      </c>
      <c r="Q301" s="21"/>
      <c r="R301" s="106">
        <v>570000</v>
      </c>
    </row>
    <row r="302" spans="1:18" ht="16.5" customHeight="1">
      <c r="A302" s="28"/>
      <c r="B302" s="64"/>
      <c r="C302" s="19"/>
      <c r="D302" s="83"/>
      <c r="E302" s="19"/>
      <c r="F302" s="84"/>
      <c r="G302" s="21"/>
      <c r="H302" s="25"/>
      <c r="I302" s="22"/>
      <c r="J302" s="22"/>
      <c r="K302" s="21"/>
      <c r="L302" s="23"/>
      <c r="M302" s="22"/>
      <c r="N302" s="22"/>
      <c r="O302" s="21"/>
      <c r="P302" s="19"/>
      <c r="Q302" s="21"/>
      <c r="R302" s="86"/>
    </row>
    <row r="303" spans="1:18" ht="16.5" customHeight="1">
      <c r="A303" s="28">
        <v>5</v>
      </c>
      <c r="B303" s="64"/>
      <c r="C303" s="19"/>
      <c r="D303" s="89" t="s">
        <v>161</v>
      </c>
      <c r="E303" s="91"/>
      <c r="F303" s="93"/>
      <c r="G303" s="21"/>
      <c r="H303" s="25"/>
      <c r="I303" s="22"/>
      <c r="J303" s="22"/>
      <c r="K303" s="21"/>
      <c r="L303" s="23"/>
      <c r="M303" s="22"/>
      <c r="N303" s="22"/>
      <c r="O303" s="24"/>
      <c r="P303" s="97">
        <f>+P304+P308</f>
        <v>1232600</v>
      </c>
      <c r="Q303" s="21"/>
      <c r="R303" s="105">
        <f>+R304+R308</f>
        <v>0</v>
      </c>
    </row>
    <row r="304" spans="1:18" ht="16.5" customHeight="1">
      <c r="A304" s="28"/>
      <c r="B304" s="64">
        <v>51</v>
      </c>
      <c r="C304" s="19"/>
      <c r="D304" s="89" t="s">
        <v>162</v>
      </c>
      <c r="E304" s="91"/>
      <c r="F304" s="92"/>
      <c r="G304" s="21"/>
      <c r="H304" s="115">
        <v>9995</v>
      </c>
      <c r="I304" s="22" t="s">
        <v>12</v>
      </c>
      <c r="J304" s="22"/>
      <c r="K304" s="21"/>
      <c r="L304" s="23"/>
      <c r="M304" s="22"/>
      <c r="N304" s="22"/>
      <c r="O304" s="21"/>
      <c r="P304" s="97">
        <f>+P306+P307</f>
        <v>1232600</v>
      </c>
      <c r="Q304" s="21"/>
      <c r="R304" s="132">
        <f>+R306+R307</f>
        <v>0</v>
      </c>
    </row>
    <row r="305" spans="1:18" ht="16.5" customHeight="1">
      <c r="A305" s="28"/>
      <c r="B305" s="64"/>
      <c r="C305" s="19"/>
      <c r="D305" s="123" t="s">
        <v>225</v>
      </c>
      <c r="E305" s="90"/>
      <c r="F305" s="92"/>
      <c r="G305" s="21"/>
      <c r="H305" s="25"/>
      <c r="I305" s="22"/>
      <c r="J305" s="22"/>
      <c r="K305" s="21"/>
      <c r="L305" s="23"/>
      <c r="M305" s="22"/>
      <c r="N305" s="22"/>
      <c r="O305" s="21"/>
      <c r="P305" s="97"/>
      <c r="Q305" s="21"/>
      <c r="R305" s="104"/>
    </row>
    <row r="306" spans="1:18" ht="16.5" customHeight="1">
      <c r="A306" s="28"/>
      <c r="B306" s="64"/>
      <c r="C306" s="19">
        <v>511</v>
      </c>
      <c r="D306" s="83" t="s">
        <v>163</v>
      </c>
      <c r="E306" s="19"/>
      <c r="F306" s="23"/>
      <c r="G306" s="21"/>
      <c r="H306" s="25"/>
      <c r="I306" s="22"/>
      <c r="J306" s="22"/>
      <c r="K306" s="21"/>
      <c r="L306" s="23"/>
      <c r="M306" s="22"/>
      <c r="N306" s="22"/>
      <c r="O306" s="24"/>
      <c r="P306" s="96">
        <v>0</v>
      </c>
      <c r="Q306" s="21"/>
      <c r="R306" s="104">
        <v>0</v>
      </c>
    </row>
    <row r="307" spans="1:19" ht="16.5" customHeight="1">
      <c r="A307" s="13"/>
      <c r="B307" s="65"/>
      <c r="C307" s="85">
        <v>512</v>
      </c>
      <c r="D307" s="83" t="s">
        <v>164</v>
      </c>
      <c r="E307" s="19"/>
      <c r="F307" s="84"/>
      <c r="G307" s="1"/>
      <c r="H307" s="109">
        <v>9995</v>
      </c>
      <c r="I307" s="2"/>
      <c r="J307" s="2"/>
      <c r="K307" s="1"/>
      <c r="L307" s="3"/>
      <c r="M307" s="2"/>
      <c r="N307" s="2"/>
      <c r="O307" s="1"/>
      <c r="P307" s="160">
        <v>1232600</v>
      </c>
      <c r="Q307" s="1"/>
      <c r="R307" s="114"/>
      <c r="S307" s="144"/>
    </row>
    <row r="308" spans="1:18" ht="16.5" customHeight="1">
      <c r="A308" s="13"/>
      <c r="B308" s="64">
        <v>52</v>
      </c>
      <c r="C308" s="85"/>
      <c r="D308" s="89" t="s">
        <v>165</v>
      </c>
      <c r="E308" s="91"/>
      <c r="F308" s="92"/>
      <c r="G308" s="1"/>
      <c r="H308" s="5"/>
      <c r="I308" s="2"/>
      <c r="J308" s="2"/>
      <c r="K308" s="1"/>
      <c r="L308" s="3"/>
      <c r="M308" s="2"/>
      <c r="N308" s="2"/>
      <c r="O308" s="1"/>
      <c r="P308" s="97">
        <f>+P309+P310</f>
        <v>0</v>
      </c>
      <c r="Q308" s="1"/>
      <c r="R308" s="105">
        <f>+R309+R310</f>
        <v>0</v>
      </c>
    </row>
    <row r="309" spans="1:18" ht="16.5" customHeight="1">
      <c r="A309" s="13"/>
      <c r="B309" s="64"/>
      <c r="C309" s="85">
        <v>521</v>
      </c>
      <c r="D309" s="83" t="s">
        <v>166</v>
      </c>
      <c r="E309" s="2"/>
      <c r="F309" s="3"/>
      <c r="G309" s="1"/>
      <c r="H309" s="5"/>
      <c r="I309" s="2"/>
      <c r="J309" s="2"/>
      <c r="K309" s="1"/>
      <c r="L309" s="3"/>
      <c r="M309" s="2"/>
      <c r="N309" s="2"/>
      <c r="O309" s="1"/>
      <c r="P309" s="99">
        <v>0</v>
      </c>
      <c r="Q309" s="1"/>
      <c r="R309" s="102">
        <v>0</v>
      </c>
    </row>
    <row r="310" spans="1:18" ht="16.5" customHeight="1">
      <c r="A310" s="13"/>
      <c r="B310" s="65"/>
      <c r="C310" s="85">
        <v>525</v>
      </c>
      <c r="D310" s="83" t="s">
        <v>167</v>
      </c>
      <c r="E310" s="2"/>
      <c r="F310" s="3"/>
      <c r="G310" s="1"/>
      <c r="H310" s="5"/>
      <c r="I310" s="2"/>
      <c r="J310" s="2"/>
      <c r="K310" s="1"/>
      <c r="L310" s="3"/>
      <c r="M310" s="2"/>
      <c r="N310" s="2"/>
      <c r="O310" s="1"/>
      <c r="P310" s="96"/>
      <c r="Q310" s="1"/>
      <c r="R310" s="102">
        <v>0</v>
      </c>
    </row>
    <row r="311" spans="1:18" ht="16.5" customHeight="1">
      <c r="A311" s="13"/>
      <c r="B311" s="64"/>
      <c r="C311" s="85"/>
      <c r="D311" s="83"/>
      <c r="E311" s="19"/>
      <c r="F311" s="84"/>
      <c r="G311" s="1"/>
      <c r="H311" s="5"/>
      <c r="I311" s="2"/>
      <c r="J311" s="2"/>
      <c r="K311" s="1"/>
      <c r="L311" s="3"/>
      <c r="M311" s="2"/>
      <c r="N311" s="2"/>
      <c r="O311" s="1"/>
      <c r="P311" s="2"/>
      <c r="Q311" s="1"/>
      <c r="R311" s="14"/>
    </row>
    <row r="312" spans="1:18" ht="16.5" customHeight="1">
      <c r="A312" s="28">
        <v>6</v>
      </c>
      <c r="B312" s="65"/>
      <c r="C312" s="85"/>
      <c r="D312" s="89" t="s">
        <v>168</v>
      </c>
      <c r="E312" s="91"/>
      <c r="F312" s="92"/>
      <c r="G312" s="1"/>
      <c r="H312" s="5"/>
      <c r="I312" s="2"/>
      <c r="J312" s="2"/>
      <c r="K312" s="1"/>
      <c r="L312" s="3"/>
      <c r="M312" s="2"/>
      <c r="N312" s="2"/>
      <c r="O312" s="1"/>
      <c r="P312" s="100">
        <f>+P313+P323+P358+P368</f>
        <v>10586448</v>
      </c>
      <c r="Q312" s="1"/>
      <c r="R312" s="103">
        <f>+R313+R323+R358+R368</f>
        <v>12692242</v>
      </c>
    </row>
    <row r="313" spans="1:18" ht="16.5" customHeight="1">
      <c r="A313" s="13"/>
      <c r="B313" s="64">
        <v>61</v>
      </c>
      <c r="C313" s="85"/>
      <c r="D313" s="89" t="s">
        <v>169</v>
      </c>
      <c r="E313" s="91"/>
      <c r="F313" s="3"/>
      <c r="G313" s="1"/>
      <c r="H313" s="115">
        <v>9995</v>
      </c>
      <c r="I313" s="2"/>
      <c r="J313" s="2"/>
      <c r="K313" s="1"/>
      <c r="L313" s="3"/>
      <c r="M313" s="2"/>
      <c r="N313" s="2"/>
      <c r="O313" s="1"/>
      <c r="P313" s="97">
        <f>+P314+P315+P316+P317+P318+P319+P320+P321+P322</f>
        <v>9310527</v>
      </c>
      <c r="Q313" s="1"/>
      <c r="R313" s="105">
        <f>+R314+R315+R316+R317+R318+R319+R320+R321+R322</f>
        <v>9792242</v>
      </c>
    </row>
    <row r="314" spans="1:18" ht="16.5" customHeight="1">
      <c r="A314" s="28"/>
      <c r="B314" s="64"/>
      <c r="C314" s="85">
        <v>611</v>
      </c>
      <c r="D314" s="83" t="s">
        <v>170</v>
      </c>
      <c r="E314" s="19"/>
      <c r="F314" s="84"/>
      <c r="G314" s="1"/>
      <c r="H314" s="5"/>
      <c r="I314" s="2"/>
      <c r="J314" s="2"/>
      <c r="K314" s="1"/>
      <c r="L314" s="3"/>
      <c r="M314" s="2"/>
      <c r="N314" s="2"/>
      <c r="O314" s="1"/>
      <c r="P314" s="118"/>
      <c r="Q314" s="1"/>
      <c r="R314" s="102">
        <v>0</v>
      </c>
    </row>
    <row r="315" spans="1:19" ht="16.5" customHeight="1">
      <c r="A315" s="13"/>
      <c r="B315" s="64"/>
      <c r="C315" s="19">
        <v>612</v>
      </c>
      <c r="D315" s="83" t="s">
        <v>171</v>
      </c>
      <c r="E315" s="2"/>
      <c r="F315" s="3"/>
      <c r="G315" s="1"/>
      <c r="H315" s="5"/>
      <c r="I315" s="2"/>
      <c r="J315" s="2"/>
      <c r="K315" s="1"/>
      <c r="L315" s="3"/>
      <c r="M315" s="2"/>
      <c r="N315" s="2"/>
      <c r="O315" s="1"/>
      <c r="P315" s="133">
        <v>50308</v>
      </c>
      <c r="Q315" s="1"/>
      <c r="R315" s="114"/>
      <c r="S315" s="144"/>
    </row>
    <row r="316" spans="1:20" ht="16.5" customHeight="1">
      <c r="A316" s="13"/>
      <c r="B316" s="65"/>
      <c r="C316" s="85">
        <v>613</v>
      </c>
      <c r="D316" s="83" t="s">
        <v>172</v>
      </c>
      <c r="E316" s="2"/>
      <c r="F316" s="3"/>
      <c r="G316" s="1"/>
      <c r="H316" s="115"/>
      <c r="I316" s="2"/>
      <c r="J316" s="2"/>
      <c r="K316" s="1"/>
      <c r="L316" s="3"/>
      <c r="M316" s="2"/>
      <c r="N316" s="2"/>
      <c r="O316" s="1"/>
      <c r="P316" s="133">
        <v>4225868</v>
      </c>
      <c r="Q316" s="1"/>
      <c r="R316" s="135">
        <f>3000000+2000000-3000000+2000000-2000000+627932+2872068-1274132+1774132</f>
        <v>6000000</v>
      </c>
      <c r="S316" s="144"/>
      <c r="T316" s="116"/>
    </row>
    <row r="317" spans="1:19" ht="16.5" customHeight="1">
      <c r="A317" s="13"/>
      <c r="B317" s="64"/>
      <c r="C317" s="85">
        <v>614</v>
      </c>
      <c r="D317" s="83" t="s">
        <v>173</v>
      </c>
      <c r="E317" s="2"/>
      <c r="F317" s="3"/>
      <c r="G317" s="1"/>
      <c r="H317" s="109">
        <v>9995</v>
      </c>
      <c r="I317" s="2"/>
      <c r="J317" s="2"/>
      <c r="K317" s="1"/>
      <c r="L317" s="3"/>
      <c r="M317" s="2"/>
      <c r="N317" s="2"/>
      <c r="O317" s="1"/>
      <c r="P317" s="133">
        <v>1519728</v>
      </c>
      <c r="Q317" s="1"/>
      <c r="R317" s="135">
        <f>3003480+1000000+639320-3000000+1349442</f>
        <v>2992242</v>
      </c>
      <c r="S317" s="144"/>
    </row>
    <row r="318" spans="1:18" ht="16.5" customHeight="1">
      <c r="A318" s="13"/>
      <c r="B318" s="64"/>
      <c r="C318" s="85">
        <v>615</v>
      </c>
      <c r="D318" s="83" t="s">
        <v>174</v>
      </c>
      <c r="E318" s="2"/>
      <c r="F318" s="3"/>
      <c r="G318" s="1"/>
      <c r="H318" s="5"/>
      <c r="I318" s="2"/>
      <c r="J318" s="2" t="s">
        <v>12</v>
      </c>
      <c r="K318" s="1"/>
      <c r="L318" s="3"/>
      <c r="M318" s="2"/>
      <c r="N318" s="2"/>
      <c r="O318" s="1"/>
      <c r="P318" s="99">
        <v>0</v>
      </c>
      <c r="Q318" s="1"/>
      <c r="R318" s="102">
        <v>0</v>
      </c>
    </row>
    <row r="319" spans="1:19" ht="16.5" customHeight="1">
      <c r="A319" s="13"/>
      <c r="B319" s="65"/>
      <c r="C319" s="85">
        <v>616</v>
      </c>
      <c r="D319" s="83" t="s">
        <v>220</v>
      </c>
      <c r="E319" s="19"/>
      <c r="F319" s="84"/>
      <c r="G319" s="1"/>
      <c r="H319" s="109">
        <v>9995</v>
      </c>
      <c r="I319" s="2"/>
      <c r="J319" s="2"/>
      <c r="K319" s="1"/>
      <c r="L319" s="3"/>
      <c r="M319" s="2"/>
      <c r="N319" s="2"/>
      <c r="O319" s="1"/>
      <c r="P319" s="133">
        <v>100000</v>
      </c>
      <c r="Q319" s="1"/>
      <c r="R319" s="135">
        <f>170262+149550-219812</f>
        <v>100000</v>
      </c>
      <c r="S319" s="144"/>
    </row>
    <row r="320" spans="1:20" ht="16.5" customHeight="1">
      <c r="A320" s="13"/>
      <c r="B320" s="64"/>
      <c r="C320" s="85">
        <v>617</v>
      </c>
      <c r="D320" s="83" t="s">
        <v>222</v>
      </c>
      <c r="E320" s="19"/>
      <c r="F320" s="84"/>
      <c r="G320" s="1"/>
      <c r="H320" s="146">
        <v>9995</v>
      </c>
      <c r="I320" s="2"/>
      <c r="J320" s="2"/>
      <c r="K320" s="1"/>
      <c r="L320" s="3"/>
      <c r="M320" s="2"/>
      <c r="N320" s="2"/>
      <c r="O320" s="1"/>
      <c r="P320" s="133">
        <v>3354623</v>
      </c>
      <c r="Q320" s="1"/>
      <c r="R320" s="135">
        <f>5758762+1000000+974631-5531093+50000-151519+1499219-3080000</f>
        <v>520000</v>
      </c>
      <c r="S320" s="144"/>
      <c r="T320" s="116"/>
    </row>
    <row r="321" spans="1:19" ht="16.5" customHeight="1">
      <c r="A321" s="13"/>
      <c r="B321" s="82"/>
      <c r="C321" s="85">
        <v>618</v>
      </c>
      <c r="D321" s="83" t="s">
        <v>221</v>
      </c>
      <c r="E321" s="19"/>
      <c r="F321" s="84"/>
      <c r="G321" s="1"/>
      <c r="H321" s="5"/>
      <c r="I321" s="2"/>
      <c r="J321" s="2"/>
      <c r="K321" s="1"/>
      <c r="L321" s="3"/>
      <c r="M321" s="2"/>
      <c r="N321" s="2"/>
      <c r="O321" s="1"/>
      <c r="P321" s="133">
        <v>60000</v>
      </c>
      <c r="Q321" s="1"/>
      <c r="R321" s="114"/>
      <c r="S321" s="144"/>
    </row>
    <row r="322" spans="1:19" ht="16.5" customHeight="1">
      <c r="A322" s="13"/>
      <c r="B322" s="64"/>
      <c r="C322" s="85">
        <v>619</v>
      </c>
      <c r="D322" s="83" t="s">
        <v>219</v>
      </c>
      <c r="E322" s="19"/>
      <c r="F322" s="3"/>
      <c r="G322" s="1"/>
      <c r="H322" s="109">
        <v>9995</v>
      </c>
      <c r="I322" s="2"/>
      <c r="J322" s="2"/>
      <c r="K322" s="1"/>
      <c r="L322" s="3"/>
      <c r="M322" s="2"/>
      <c r="N322" s="2"/>
      <c r="O322" s="1"/>
      <c r="P322" s="96"/>
      <c r="Q322" s="1"/>
      <c r="R322" s="135">
        <f>16000+164000</f>
        <v>180000</v>
      </c>
      <c r="S322" s="144"/>
    </row>
    <row r="323" spans="1:19" ht="16.5" customHeight="1">
      <c r="A323" s="13"/>
      <c r="B323" s="64">
        <v>62</v>
      </c>
      <c r="C323" s="85"/>
      <c r="D323" s="89" t="s">
        <v>175</v>
      </c>
      <c r="E323" s="19"/>
      <c r="F323" s="84"/>
      <c r="G323" s="1"/>
      <c r="H323" s="5"/>
      <c r="I323" s="2"/>
      <c r="J323" s="2"/>
      <c r="K323" s="1"/>
      <c r="L323" s="3"/>
      <c r="M323" s="2"/>
      <c r="N323" s="2"/>
      <c r="O323" s="1"/>
      <c r="P323" s="97">
        <f>+P324+P325+P326</f>
        <v>0</v>
      </c>
      <c r="Q323" s="1"/>
      <c r="R323" s="105">
        <f>+R324+R325+R326</f>
        <v>0</v>
      </c>
      <c r="S323" s="116"/>
    </row>
    <row r="324" spans="1:18" ht="16.5" customHeight="1">
      <c r="A324" s="13"/>
      <c r="B324" s="82"/>
      <c r="C324" s="85">
        <v>621</v>
      </c>
      <c r="D324" s="83" t="s">
        <v>176</v>
      </c>
      <c r="E324" s="19"/>
      <c r="F324" s="84"/>
      <c r="G324" s="1"/>
      <c r="H324" s="5"/>
      <c r="I324" s="2"/>
      <c r="J324" s="2"/>
      <c r="K324" s="1"/>
      <c r="L324" s="3"/>
      <c r="M324" s="2"/>
      <c r="N324" s="2"/>
      <c r="O324" s="1"/>
      <c r="P324" s="96"/>
      <c r="Q324" s="1"/>
      <c r="R324" s="104"/>
    </row>
    <row r="325" spans="1:20" ht="16.5" customHeight="1">
      <c r="A325" s="13"/>
      <c r="B325" s="64"/>
      <c r="C325" s="85">
        <v>622</v>
      </c>
      <c r="D325" s="83" t="s">
        <v>177</v>
      </c>
      <c r="E325" s="19"/>
      <c r="F325" s="84"/>
      <c r="G325" s="1"/>
      <c r="H325" s="109">
        <v>9995</v>
      </c>
      <c r="I325" s="2"/>
      <c r="J325" s="2"/>
      <c r="K325" s="1"/>
      <c r="L325" s="3"/>
      <c r="M325" s="2"/>
      <c r="N325" s="2"/>
      <c r="O325" s="1"/>
      <c r="P325" s="99">
        <v>0</v>
      </c>
      <c r="Q325" s="1"/>
      <c r="R325" s="114"/>
      <c r="T325" s="116"/>
    </row>
    <row r="326" spans="1:18" ht="16.5" customHeight="1">
      <c r="A326" s="13"/>
      <c r="B326" s="65"/>
      <c r="C326" s="85">
        <v>623</v>
      </c>
      <c r="D326" s="83" t="s">
        <v>178</v>
      </c>
      <c r="E326" s="2"/>
      <c r="F326" s="3"/>
      <c r="G326" s="1"/>
      <c r="H326" s="5"/>
      <c r="I326" s="2"/>
      <c r="J326" s="2"/>
      <c r="K326" s="1"/>
      <c r="L326" s="3"/>
      <c r="M326" s="2"/>
      <c r="N326" s="2"/>
      <c r="O326" s="1"/>
      <c r="P326" s="99">
        <v>0</v>
      </c>
      <c r="Q326" s="1"/>
      <c r="R326" s="102">
        <v>0</v>
      </c>
    </row>
    <row r="327" spans="1:18" ht="16.5" customHeight="1" thickBot="1">
      <c r="A327" s="13"/>
      <c r="B327" s="66"/>
      <c r="C327" s="2"/>
      <c r="D327" s="1"/>
      <c r="E327" s="2"/>
      <c r="F327" s="3"/>
      <c r="G327" s="1"/>
      <c r="H327" s="5"/>
      <c r="I327" s="2"/>
      <c r="J327" s="2"/>
      <c r="K327" s="1"/>
      <c r="L327" s="3"/>
      <c r="M327" s="2"/>
      <c r="N327" s="2"/>
      <c r="O327" s="1"/>
      <c r="P327" s="2"/>
      <c r="Q327" s="1"/>
      <c r="R327" s="14"/>
    </row>
    <row r="328" spans="1:18" ht="16.5" customHeight="1" thickBot="1">
      <c r="A328" s="71" t="s">
        <v>32</v>
      </c>
      <c r="B328" s="72"/>
      <c r="C328" s="72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4"/>
      <c r="P328" s="75"/>
      <c r="Q328" s="76"/>
      <c r="R328" s="77"/>
    </row>
    <row r="329" spans="1:18" ht="16.5" customHeight="1">
      <c r="A329" s="34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54"/>
    </row>
    <row r="330" spans="1:18" ht="16.5" customHeight="1">
      <c r="A330" s="1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14"/>
    </row>
    <row r="331" spans="1:18" ht="16.5" customHeight="1">
      <c r="A331" s="1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14"/>
    </row>
    <row r="332" spans="1:18" ht="16.5" customHeight="1">
      <c r="A332" s="13"/>
      <c r="B332" s="4"/>
      <c r="C332" s="4"/>
      <c r="D332" s="4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4"/>
      <c r="P332" s="4"/>
      <c r="Q332" s="4"/>
      <c r="R332" s="14"/>
    </row>
    <row r="333" spans="1:18" ht="16.5" customHeight="1" thickBot="1">
      <c r="A333" s="60"/>
      <c r="B333" s="15"/>
      <c r="C333" s="62" t="s">
        <v>16</v>
      </c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62" t="s">
        <v>16</v>
      </c>
      <c r="Q333" s="15"/>
      <c r="R333" s="61"/>
    </row>
    <row r="335" ht="16.5" customHeight="1">
      <c r="L335" t="s">
        <v>12</v>
      </c>
    </row>
    <row r="336" spans="1:18" ht="16.5" customHeight="1">
      <c r="A336" s="185" t="s">
        <v>228</v>
      </c>
      <c r="B336" s="185"/>
      <c r="C336" s="185"/>
      <c r="D336" s="185"/>
      <c r="E336" s="185"/>
      <c r="F336" s="185"/>
      <c r="G336" s="185"/>
      <c r="H336" s="185"/>
      <c r="I336" s="185"/>
      <c r="J336" s="185"/>
      <c r="K336" s="185"/>
      <c r="L336" s="185"/>
      <c r="M336" s="185"/>
      <c r="N336" s="185"/>
      <c r="O336" s="185"/>
      <c r="P336" s="185"/>
      <c r="Q336" s="185"/>
      <c r="R336" s="185"/>
    </row>
    <row r="337" spans="1:18" ht="16.5" customHeight="1">
      <c r="A337" s="179" t="s">
        <v>18</v>
      </c>
      <c r="B337" s="179"/>
      <c r="C337" s="179"/>
      <c r="D337" s="179"/>
      <c r="E337" s="179"/>
      <c r="F337" s="179"/>
      <c r="G337" s="179"/>
      <c r="H337" s="179"/>
      <c r="I337" s="179"/>
      <c r="J337" s="179"/>
      <c r="K337" s="179"/>
      <c r="L337" s="179"/>
      <c r="M337" s="179"/>
      <c r="N337" s="179"/>
      <c r="O337" s="179"/>
      <c r="P337" s="179"/>
      <c r="Q337" s="179"/>
      <c r="R337" s="179"/>
    </row>
    <row r="338" spans="1:18" ht="16.5" customHeight="1">
      <c r="A338" s="179" t="s">
        <v>19</v>
      </c>
      <c r="B338" s="179"/>
      <c r="C338" s="179"/>
      <c r="D338" s="179"/>
      <c r="E338" s="179"/>
      <c r="F338" s="179"/>
      <c r="G338" s="179"/>
      <c r="H338" s="179"/>
      <c r="I338" s="179"/>
      <c r="J338" s="179"/>
      <c r="K338" s="179"/>
      <c r="L338" s="179"/>
      <c r="M338" s="179"/>
      <c r="N338" s="179"/>
      <c r="O338" s="179"/>
      <c r="P338" s="179"/>
      <c r="Q338" s="179"/>
      <c r="R338" s="179"/>
    </row>
    <row r="339" spans="1:18" ht="16.5" customHeight="1" thickBo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 t="s">
        <v>12</v>
      </c>
      <c r="O339" s="17"/>
      <c r="P339" s="17"/>
      <c r="Q339" s="17"/>
      <c r="R339" s="17"/>
    </row>
    <row r="340" spans="1:18" ht="16.5" customHeight="1">
      <c r="A340" s="31"/>
      <c r="B340" s="11"/>
      <c r="C340" s="11"/>
      <c r="D340" s="42"/>
      <c r="E340" s="42"/>
      <c r="F340" s="42"/>
      <c r="G340" s="42"/>
      <c r="H340" s="42"/>
      <c r="I340" s="42"/>
      <c r="J340" s="128">
        <v>6</v>
      </c>
      <c r="K340" s="42"/>
      <c r="L340" s="42"/>
      <c r="M340" s="42"/>
      <c r="N340" s="42"/>
      <c r="O340" s="16"/>
      <c r="P340" s="12"/>
      <c r="Q340" s="12"/>
      <c r="R340" s="68" t="s">
        <v>33</v>
      </c>
    </row>
    <row r="341" spans="1:18" ht="16.5" customHeight="1">
      <c r="A341" s="26"/>
      <c r="B341" s="6"/>
      <c r="C341" s="6"/>
      <c r="D341" s="9"/>
      <c r="E341" s="9"/>
      <c r="F341" s="9"/>
      <c r="G341" s="9"/>
      <c r="H341" s="121"/>
      <c r="I341" s="9"/>
      <c r="J341" s="2"/>
      <c r="K341" s="9"/>
      <c r="L341" s="9" t="s">
        <v>12</v>
      </c>
      <c r="M341" s="9"/>
      <c r="N341" s="9"/>
      <c r="O341" s="10"/>
      <c r="P341" s="98" t="s">
        <v>231</v>
      </c>
      <c r="Q341" s="2"/>
      <c r="R341" s="14"/>
    </row>
    <row r="342" spans="1:18" ht="16.5" customHeight="1">
      <c r="A342" s="26"/>
      <c r="B342" s="6"/>
      <c r="C342" s="6"/>
      <c r="D342" s="40" t="s">
        <v>12</v>
      </c>
      <c r="E342" s="40"/>
      <c r="F342" s="40"/>
      <c r="G342" s="40"/>
      <c r="H342" s="40"/>
      <c r="I342" s="40"/>
      <c r="J342" s="2"/>
      <c r="K342" s="40"/>
      <c r="L342" s="40"/>
      <c r="M342" s="40"/>
      <c r="N342" s="40"/>
      <c r="O342" s="2"/>
      <c r="P342" s="98" t="s">
        <v>234</v>
      </c>
      <c r="Q342" s="2"/>
      <c r="R342" s="14"/>
    </row>
    <row r="343" spans="1:18" ht="34.5" customHeight="1">
      <c r="A343" s="13"/>
      <c r="B343" s="37"/>
      <c r="C343" s="37"/>
      <c r="D343" s="180" t="s">
        <v>29</v>
      </c>
      <c r="E343" s="181"/>
      <c r="F343" s="181"/>
      <c r="G343" s="181"/>
      <c r="H343" s="181"/>
      <c r="I343" s="181"/>
      <c r="J343" s="181"/>
      <c r="K343" s="181"/>
      <c r="L343" s="181"/>
      <c r="M343" s="181"/>
      <c r="N343" s="37"/>
      <c r="O343" s="37"/>
      <c r="P343" s="37"/>
      <c r="Q343" s="37"/>
      <c r="R343" s="38"/>
    </row>
    <row r="344" spans="1:18" ht="16.5" customHeight="1">
      <c r="A344" s="36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8"/>
    </row>
    <row r="345" spans="1:18" ht="16.5" customHeight="1">
      <c r="A345" s="43"/>
      <c r="B345" s="41"/>
      <c r="C345" s="41" t="s">
        <v>22</v>
      </c>
      <c r="D345" s="2"/>
      <c r="E345" s="46" t="s">
        <v>23</v>
      </c>
      <c r="F345" s="2"/>
      <c r="G345" s="2"/>
      <c r="H345" s="49" t="s">
        <v>24</v>
      </c>
      <c r="I345" s="49"/>
      <c r="J345" s="50" t="s">
        <v>202</v>
      </c>
      <c r="K345" s="6"/>
      <c r="L345" s="51"/>
      <c r="M345" s="18"/>
      <c r="N345" s="19"/>
      <c r="O345" s="2"/>
      <c r="P345" s="2"/>
      <c r="Q345" s="2"/>
      <c r="R345" s="14"/>
    </row>
    <row r="346" spans="1:18" ht="16.5" customHeight="1">
      <c r="A346" s="13"/>
      <c r="B346" s="2"/>
      <c r="C346" s="2"/>
      <c r="D346" s="41"/>
      <c r="E346" s="2"/>
      <c r="F346" s="41"/>
      <c r="G346" s="18"/>
      <c r="H346" s="52"/>
      <c r="I346" s="49"/>
      <c r="J346" s="53" t="s">
        <v>201</v>
      </c>
      <c r="K346" s="6"/>
      <c r="L346" s="50"/>
      <c r="M346" s="39"/>
      <c r="N346" s="18"/>
      <c r="O346" s="2"/>
      <c r="P346" s="2"/>
      <c r="Q346" s="2"/>
      <c r="R346" s="14"/>
    </row>
    <row r="347" spans="1:18" ht="16.5" customHeight="1">
      <c r="A347" s="43"/>
      <c r="B347" s="41"/>
      <c r="C347" s="41" t="s">
        <v>26</v>
      </c>
      <c r="D347" s="2"/>
      <c r="E347" s="46" t="s">
        <v>23</v>
      </c>
      <c r="F347" s="2"/>
      <c r="G347" s="41"/>
      <c r="H347" s="49" t="s">
        <v>24</v>
      </c>
      <c r="I347" s="49"/>
      <c r="J347" s="50" t="s">
        <v>25</v>
      </c>
      <c r="K347" s="6"/>
      <c r="L347" s="6"/>
      <c r="M347" s="18"/>
      <c r="N347" s="19"/>
      <c r="O347" s="2"/>
      <c r="P347" s="2"/>
      <c r="Q347" s="2"/>
      <c r="R347" s="14"/>
    </row>
    <row r="348" spans="1:18" ht="16.5" customHeight="1">
      <c r="A348" s="13"/>
      <c r="B348" s="2"/>
      <c r="C348" s="2"/>
      <c r="D348" s="18"/>
      <c r="E348" s="2"/>
      <c r="F348" s="18"/>
      <c r="G348" s="18"/>
      <c r="H348" s="52"/>
      <c r="I348" s="49"/>
      <c r="J348" s="53"/>
      <c r="K348" s="6"/>
      <c r="L348" s="6"/>
      <c r="M348" s="67"/>
      <c r="N348" s="67"/>
      <c r="O348" s="51"/>
      <c r="P348" s="51"/>
      <c r="Q348" s="67"/>
      <c r="R348" s="14"/>
    </row>
    <row r="349" spans="1:18" ht="16.5" customHeight="1">
      <c r="A349" s="44"/>
      <c r="B349" s="20"/>
      <c r="C349" s="20" t="s">
        <v>27</v>
      </c>
      <c r="D349" s="2"/>
      <c r="E349" s="46" t="s">
        <v>23</v>
      </c>
      <c r="F349" s="2"/>
      <c r="G349" s="18"/>
      <c r="H349" s="49" t="s">
        <v>24</v>
      </c>
      <c r="I349" s="49"/>
      <c r="J349" s="50" t="s">
        <v>25</v>
      </c>
      <c r="K349" s="6"/>
      <c r="L349" s="53"/>
      <c r="M349" s="49" t="s">
        <v>31</v>
      </c>
      <c r="N349" s="67"/>
      <c r="O349" s="51"/>
      <c r="P349" s="51"/>
      <c r="Q349" s="67"/>
      <c r="R349" s="14"/>
    </row>
    <row r="350" spans="1:18" ht="16.5" customHeight="1">
      <c r="A350" s="13"/>
      <c r="B350" s="2"/>
      <c r="C350" s="2"/>
      <c r="D350" s="18"/>
      <c r="E350" s="2"/>
      <c r="F350" s="18"/>
      <c r="G350" s="18"/>
      <c r="H350" s="52"/>
      <c r="I350" s="49"/>
      <c r="J350" s="53"/>
      <c r="K350" s="6"/>
      <c r="L350" s="53"/>
      <c r="M350" s="39"/>
      <c r="N350" s="18"/>
      <c r="O350" s="2"/>
      <c r="P350" s="2"/>
      <c r="Q350" s="2"/>
      <c r="R350" s="14"/>
    </row>
    <row r="351" spans="1:18" ht="16.5" customHeight="1">
      <c r="A351" s="43"/>
      <c r="B351" s="41"/>
      <c r="C351" s="41" t="s">
        <v>28</v>
      </c>
      <c r="D351" s="41"/>
      <c r="E351" s="46" t="s">
        <v>23</v>
      </c>
      <c r="F351" s="2"/>
      <c r="G351" s="41"/>
      <c r="H351" s="49" t="s">
        <v>24</v>
      </c>
      <c r="I351" s="49"/>
      <c r="J351" s="50" t="s">
        <v>25</v>
      </c>
      <c r="K351" s="6"/>
      <c r="L351" s="53"/>
      <c r="M351" s="19"/>
      <c r="N351" s="19"/>
      <c r="O351" s="7"/>
      <c r="P351" s="8"/>
      <c r="Q351" s="8"/>
      <c r="R351" s="27"/>
    </row>
    <row r="352" spans="1:18" ht="16.5" customHeight="1" thickBot="1">
      <c r="A352" s="45"/>
      <c r="B352" s="47"/>
      <c r="C352" s="47"/>
      <c r="D352" s="32"/>
      <c r="E352" s="55"/>
      <c r="F352" s="15"/>
      <c r="G352" s="15"/>
      <c r="H352" s="56"/>
      <c r="I352" s="56"/>
      <c r="J352" s="57"/>
      <c r="K352" s="58"/>
      <c r="L352" s="59"/>
      <c r="M352" s="15"/>
      <c r="N352" s="15"/>
      <c r="O352" s="33"/>
      <c r="P352" s="30"/>
      <c r="Q352" s="30"/>
      <c r="R352" s="29"/>
    </row>
    <row r="353" spans="1:18" ht="16.5" customHeight="1">
      <c r="A353" s="168" t="s">
        <v>21</v>
      </c>
      <c r="B353" s="182"/>
      <c r="C353" s="169"/>
      <c r="D353" s="168" t="s">
        <v>4</v>
      </c>
      <c r="E353" s="182"/>
      <c r="F353" s="169"/>
      <c r="G353" s="177" t="s">
        <v>15</v>
      </c>
      <c r="H353" s="177" t="s">
        <v>30</v>
      </c>
      <c r="I353" s="168" t="s">
        <v>9</v>
      </c>
      <c r="J353" s="169"/>
      <c r="K353" s="168" t="s">
        <v>20</v>
      </c>
      <c r="L353" s="169"/>
      <c r="M353" s="168" t="s">
        <v>17</v>
      </c>
      <c r="N353" s="169"/>
      <c r="O353" s="168" t="s">
        <v>230</v>
      </c>
      <c r="P353" s="169"/>
      <c r="Q353" s="174" t="s">
        <v>232</v>
      </c>
      <c r="R353" s="169"/>
    </row>
    <row r="354" spans="1:18" ht="16.5" customHeight="1" thickBot="1">
      <c r="A354" s="172"/>
      <c r="B354" s="176"/>
      <c r="C354" s="173"/>
      <c r="D354" s="170"/>
      <c r="E354" s="175"/>
      <c r="F354" s="171"/>
      <c r="G354" s="183"/>
      <c r="H354" s="183"/>
      <c r="I354" s="170"/>
      <c r="J354" s="171"/>
      <c r="K354" s="170"/>
      <c r="L354" s="171"/>
      <c r="M354" s="170"/>
      <c r="N354" s="171"/>
      <c r="O354" s="170"/>
      <c r="P354" s="171"/>
      <c r="Q354" s="175"/>
      <c r="R354" s="171"/>
    </row>
    <row r="355" spans="1:18" ht="16.5" customHeight="1">
      <c r="A355" s="177" t="s">
        <v>10</v>
      </c>
      <c r="B355" s="177" t="s">
        <v>13</v>
      </c>
      <c r="C355" s="177" t="s">
        <v>14</v>
      </c>
      <c r="D355" s="170"/>
      <c r="E355" s="175"/>
      <c r="F355" s="171"/>
      <c r="G355" s="183"/>
      <c r="H355" s="183"/>
      <c r="I355" s="170"/>
      <c r="J355" s="171"/>
      <c r="K355" s="170"/>
      <c r="L355" s="171"/>
      <c r="M355" s="170"/>
      <c r="N355" s="171"/>
      <c r="O355" s="170"/>
      <c r="P355" s="171"/>
      <c r="Q355" s="175"/>
      <c r="R355" s="171"/>
    </row>
    <row r="356" spans="1:18" ht="16.5" customHeight="1" thickBot="1">
      <c r="A356" s="178"/>
      <c r="B356" s="178"/>
      <c r="C356" s="178"/>
      <c r="D356" s="172"/>
      <c r="E356" s="176"/>
      <c r="F356" s="173"/>
      <c r="G356" s="184"/>
      <c r="H356" s="184"/>
      <c r="I356" s="172"/>
      <c r="J356" s="173"/>
      <c r="K356" s="172"/>
      <c r="L356" s="173"/>
      <c r="M356" s="172"/>
      <c r="N356" s="173"/>
      <c r="O356" s="172"/>
      <c r="P356" s="173"/>
      <c r="Q356" s="176"/>
      <c r="R356" s="173"/>
    </row>
    <row r="357" spans="1:18" ht="16.5" customHeight="1" thickBot="1">
      <c r="A357" s="165" t="s">
        <v>6</v>
      </c>
      <c r="B357" s="166"/>
      <c r="C357" s="167"/>
      <c r="D357" s="165" t="s">
        <v>7</v>
      </c>
      <c r="E357" s="166"/>
      <c r="F357" s="167"/>
      <c r="G357" s="69" t="s">
        <v>8</v>
      </c>
      <c r="H357" s="70" t="s">
        <v>1</v>
      </c>
      <c r="I357" s="163" t="s">
        <v>3</v>
      </c>
      <c r="J357" s="164"/>
      <c r="K357" s="163" t="s">
        <v>0</v>
      </c>
      <c r="L357" s="164"/>
      <c r="M357" s="163" t="s">
        <v>2</v>
      </c>
      <c r="N357" s="164"/>
      <c r="O357" s="163" t="s">
        <v>5</v>
      </c>
      <c r="P357" s="164"/>
      <c r="Q357" s="163" t="s">
        <v>11</v>
      </c>
      <c r="R357" s="164"/>
    </row>
    <row r="358" spans="1:18" ht="16.5" customHeight="1">
      <c r="A358" s="78"/>
      <c r="B358" s="88">
        <v>63</v>
      </c>
      <c r="C358" s="87"/>
      <c r="D358" s="89" t="s">
        <v>179</v>
      </c>
      <c r="E358" s="90"/>
      <c r="F358" s="84"/>
      <c r="G358" s="110">
        <v>333</v>
      </c>
      <c r="H358" s="115">
        <v>9995</v>
      </c>
      <c r="I358" s="2"/>
      <c r="J358" s="2"/>
      <c r="K358" s="1"/>
      <c r="L358" s="3"/>
      <c r="M358" s="2"/>
      <c r="N358" s="2"/>
      <c r="O358" s="1"/>
      <c r="P358" s="97">
        <f>+P359+P360+P361+P362+P363+P364+P365+P366+P367</f>
        <v>0</v>
      </c>
      <c r="Q358" s="1"/>
      <c r="R358" s="103">
        <f>+R359+R360+R361+R362+R363+R364+R365+R366+R367</f>
        <v>0</v>
      </c>
    </row>
    <row r="359" spans="1:18" ht="16.5" customHeight="1">
      <c r="A359" s="28"/>
      <c r="B359" s="64"/>
      <c r="C359" s="19">
        <v>631</v>
      </c>
      <c r="D359" s="83" t="s">
        <v>180</v>
      </c>
      <c r="E359" s="19"/>
      <c r="F359" s="23"/>
      <c r="G359" s="21"/>
      <c r="H359" s="25"/>
      <c r="I359" s="22"/>
      <c r="J359" s="22"/>
      <c r="K359" s="21"/>
      <c r="L359" s="23"/>
      <c r="M359" s="22"/>
      <c r="N359" s="22"/>
      <c r="O359" s="24"/>
      <c r="P359" s="96">
        <v>0</v>
      </c>
      <c r="Q359" s="21"/>
      <c r="R359" s="104">
        <v>0</v>
      </c>
    </row>
    <row r="360" spans="1:18" ht="16.5" customHeight="1">
      <c r="A360" s="28"/>
      <c r="B360" s="64"/>
      <c r="C360" s="19">
        <v>632</v>
      </c>
      <c r="D360" s="83" t="s">
        <v>181</v>
      </c>
      <c r="E360" s="22"/>
      <c r="F360" s="23"/>
      <c r="G360" s="21"/>
      <c r="H360" s="25" t="s">
        <v>12</v>
      </c>
      <c r="I360" s="22"/>
      <c r="J360" s="22"/>
      <c r="K360" s="21"/>
      <c r="L360" s="23"/>
      <c r="M360" s="22"/>
      <c r="N360" s="22"/>
      <c r="O360" s="21"/>
      <c r="P360" s="96">
        <v>0</v>
      </c>
      <c r="Q360" s="21"/>
      <c r="R360" s="104">
        <v>0</v>
      </c>
    </row>
    <row r="361" spans="1:18" ht="16.5" customHeight="1">
      <c r="A361" s="28"/>
      <c r="B361" s="64"/>
      <c r="C361" s="19">
        <v>633</v>
      </c>
      <c r="D361" s="83" t="s">
        <v>182</v>
      </c>
      <c r="E361" s="22"/>
      <c r="F361" s="23"/>
      <c r="G361" s="21"/>
      <c r="H361" s="25"/>
      <c r="I361" s="22" t="s">
        <v>12</v>
      </c>
      <c r="J361" s="22"/>
      <c r="K361" s="21"/>
      <c r="L361" s="23"/>
      <c r="M361" s="22"/>
      <c r="N361" s="22"/>
      <c r="O361" s="24"/>
      <c r="P361" s="96">
        <v>0</v>
      </c>
      <c r="Q361" s="21"/>
      <c r="R361" s="104">
        <v>0</v>
      </c>
    </row>
    <row r="362" spans="1:18" ht="16.5" customHeight="1">
      <c r="A362" s="28"/>
      <c r="B362" s="64"/>
      <c r="C362" s="19">
        <v>634</v>
      </c>
      <c r="D362" s="83" t="s">
        <v>183</v>
      </c>
      <c r="E362" s="22"/>
      <c r="F362" s="23"/>
      <c r="G362" s="21"/>
      <c r="H362" s="25"/>
      <c r="I362" s="22"/>
      <c r="J362" s="22"/>
      <c r="K362" s="21"/>
      <c r="L362" s="23"/>
      <c r="M362" s="22"/>
      <c r="N362" s="22"/>
      <c r="O362" s="21"/>
      <c r="P362" s="118"/>
      <c r="Q362" s="21"/>
      <c r="R362" s="114">
        <v>0</v>
      </c>
    </row>
    <row r="363" spans="1:21" ht="16.5" customHeight="1">
      <c r="A363" s="28"/>
      <c r="B363" s="64"/>
      <c r="C363" s="19">
        <v>635</v>
      </c>
      <c r="D363" s="83" t="s">
        <v>184</v>
      </c>
      <c r="E363" s="19"/>
      <c r="F363" s="84"/>
      <c r="G363" s="21"/>
      <c r="H363" s="25"/>
      <c r="I363" s="22"/>
      <c r="J363" s="22"/>
      <c r="K363" s="21"/>
      <c r="L363" s="23"/>
      <c r="M363" s="22"/>
      <c r="N363" s="22"/>
      <c r="O363" s="24"/>
      <c r="P363" s="118"/>
      <c r="Q363" s="21"/>
      <c r="R363" s="135"/>
      <c r="S363" s="116"/>
      <c r="T363" s="116"/>
      <c r="U363" s="116"/>
    </row>
    <row r="364" spans="1:18" ht="16.5" customHeight="1">
      <c r="A364" s="28"/>
      <c r="B364" s="64"/>
      <c r="C364" s="19">
        <v>636</v>
      </c>
      <c r="D364" s="83" t="s">
        <v>185</v>
      </c>
      <c r="E364" s="19"/>
      <c r="F364" s="84"/>
      <c r="G364" s="21"/>
      <c r="H364" s="25"/>
      <c r="I364" s="22"/>
      <c r="J364" s="22"/>
      <c r="K364" s="21"/>
      <c r="L364" s="23"/>
      <c r="M364" s="22"/>
      <c r="N364" s="22"/>
      <c r="O364" s="21"/>
      <c r="P364" s="96">
        <v>0</v>
      </c>
      <c r="Q364" s="21"/>
      <c r="R364" s="104">
        <v>0</v>
      </c>
    </row>
    <row r="365" spans="1:18" ht="16.5" customHeight="1">
      <c r="A365" s="28"/>
      <c r="B365" s="64"/>
      <c r="C365" s="19">
        <v>637</v>
      </c>
      <c r="D365" s="83" t="s">
        <v>186</v>
      </c>
      <c r="E365" s="19"/>
      <c r="F365" s="84"/>
      <c r="G365" s="21"/>
      <c r="H365" s="25"/>
      <c r="I365" s="22"/>
      <c r="J365" s="22"/>
      <c r="K365" s="21"/>
      <c r="L365" s="23"/>
      <c r="M365" s="22"/>
      <c r="N365" s="22"/>
      <c r="O365" s="24"/>
      <c r="P365" s="96">
        <v>0</v>
      </c>
      <c r="Q365" s="21"/>
      <c r="R365" s="104">
        <v>0</v>
      </c>
    </row>
    <row r="366" spans="1:18" ht="16.5" customHeight="1">
      <c r="A366" s="28"/>
      <c r="B366" s="64"/>
      <c r="C366" s="19">
        <v>638</v>
      </c>
      <c r="D366" s="83" t="s">
        <v>187</v>
      </c>
      <c r="E366" s="19"/>
      <c r="F366" s="84"/>
      <c r="G366" s="21"/>
      <c r="H366" s="25"/>
      <c r="I366" s="22"/>
      <c r="J366" s="22"/>
      <c r="K366" s="21"/>
      <c r="L366" s="23"/>
      <c r="M366" s="22"/>
      <c r="N366" s="22"/>
      <c r="O366" s="21"/>
      <c r="P366" s="118"/>
      <c r="Q366" s="21"/>
      <c r="R366" s="104"/>
    </row>
    <row r="367" spans="1:18" ht="16.5" customHeight="1">
      <c r="A367" s="28"/>
      <c r="B367" s="64"/>
      <c r="C367" s="19">
        <v>639</v>
      </c>
      <c r="D367" s="83" t="s">
        <v>188</v>
      </c>
      <c r="E367" s="19"/>
      <c r="F367" s="23"/>
      <c r="G367" s="21"/>
      <c r="H367" s="25"/>
      <c r="I367" s="22"/>
      <c r="J367" s="22"/>
      <c r="K367" s="21"/>
      <c r="L367" s="23"/>
      <c r="M367" s="22"/>
      <c r="N367" s="22"/>
      <c r="O367" s="24"/>
      <c r="P367" s="96">
        <v>0</v>
      </c>
      <c r="Q367" s="21"/>
      <c r="R367" s="104">
        <v>0</v>
      </c>
    </row>
    <row r="368" spans="1:18" ht="16.5" customHeight="1">
      <c r="A368" s="28"/>
      <c r="B368" s="64">
        <v>69</v>
      </c>
      <c r="C368" s="19"/>
      <c r="D368" s="89" t="s">
        <v>189</v>
      </c>
      <c r="E368" s="19"/>
      <c r="F368" s="84"/>
      <c r="G368" s="21"/>
      <c r="H368" s="115">
        <v>9995</v>
      </c>
      <c r="I368" s="22"/>
      <c r="J368" s="22"/>
      <c r="K368" s="21"/>
      <c r="L368" s="23"/>
      <c r="M368" s="22"/>
      <c r="N368" s="22"/>
      <c r="O368" s="21"/>
      <c r="P368" s="100">
        <f>+P369+P370+P371+P372+P373+P374+P375</f>
        <v>1275921</v>
      </c>
      <c r="Q368" s="21"/>
      <c r="R368" s="103">
        <f>+R369+R370+R371+R372+R373+R374+R375</f>
        <v>2900000</v>
      </c>
    </row>
    <row r="369" spans="1:19" ht="16.5" customHeight="1">
      <c r="A369" s="28"/>
      <c r="B369" s="64"/>
      <c r="C369" s="19">
        <v>691</v>
      </c>
      <c r="D369" s="83" t="s">
        <v>190</v>
      </c>
      <c r="E369" s="19"/>
      <c r="F369" s="23"/>
      <c r="G369" s="21"/>
      <c r="H369" s="109"/>
      <c r="I369" s="22"/>
      <c r="J369" s="22"/>
      <c r="K369" s="21"/>
      <c r="L369" s="23"/>
      <c r="M369" s="22"/>
      <c r="N369" s="22"/>
      <c r="O369" s="24"/>
      <c r="P369" s="133">
        <v>1225921</v>
      </c>
      <c r="Q369" s="21"/>
      <c r="R369" s="114"/>
      <c r="S369" s="144"/>
    </row>
    <row r="370" spans="1:18" ht="16.5" customHeight="1">
      <c r="A370" s="13"/>
      <c r="B370" s="65"/>
      <c r="C370" s="85">
        <v>692</v>
      </c>
      <c r="D370" s="83" t="s">
        <v>191</v>
      </c>
      <c r="E370" s="19"/>
      <c r="F370" s="84"/>
      <c r="G370" s="1"/>
      <c r="H370" s="5"/>
      <c r="I370" s="2"/>
      <c r="J370" s="2"/>
      <c r="K370" s="1"/>
      <c r="L370" s="3"/>
      <c r="M370" s="2"/>
      <c r="N370" s="2"/>
      <c r="O370" s="1"/>
      <c r="P370" s="99">
        <v>0</v>
      </c>
      <c r="Q370" s="1"/>
      <c r="R370" s="102">
        <v>0</v>
      </c>
    </row>
    <row r="371" spans="1:18" ht="16.5" customHeight="1">
      <c r="A371" s="13"/>
      <c r="B371" s="64"/>
      <c r="C371" s="85">
        <v>693</v>
      </c>
      <c r="D371" s="83" t="s">
        <v>192</v>
      </c>
      <c r="E371" s="19"/>
      <c r="F371" s="84"/>
      <c r="G371" s="1"/>
      <c r="H371" s="5"/>
      <c r="I371" s="2"/>
      <c r="J371" s="2"/>
      <c r="K371" s="1"/>
      <c r="L371" s="3"/>
      <c r="M371" s="2"/>
      <c r="N371" s="2"/>
      <c r="O371" s="1"/>
      <c r="P371" s="118"/>
      <c r="Q371" s="1"/>
      <c r="R371" s="102">
        <v>0</v>
      </c>
    </row>
    <row r="372" spans="1:18" ht="16.5" customHeight="1">
      <c r="A372" s="13"/>
      <c r="B372" s="64"/>
      <c r="C372" s="85">
        <v>694</v>
      </c>
      <c r="D372" s="83" t="s">
        <v>193</v>
      </c>
      <c r="E372" s="2"/>
      <c r="F372" s="3"/>
      <c r="G372" s="1"/>
      <c r="H372" s="5"/>
      <c r="I372" s="2"/>
      <c r="J372" s="2"/>
      <c r="K372" s="1"/>
      <c r="L372" s="3"/>
      <c r="M372" s="2"/>
      <c r="N372" s="2"/>
      <c r="O372" s="1"/>
      <c r="P372" s="96"/>
      <c r="Q372" s="1"/>
      <c r="R372" s="145">
        <v>2900000</v>
      </c>
    </row>
    <row r="373" spans="1:18" ht="16.5" customHeight="1">
      <c r="A373" s="13"/>
      <c r="B373" s="65"/>
      <c r="C373" s="85">
        <v>695</v>
      </c>
      <c r="D373" s="83" t="s">
        <v>194</v>
      </c>
      <c r="E373" s="2"/>
      <c r="F373" s="3"/>
      <c r="G373" s="1"/>
      <c r="H373" s="5"/>
      <c r="I373" s="2"/>
      <c r="J373" s="2"/>
      <c r="K373" s="1"/>
      <c r="L373" s="3"/>
      <c r="M373" s="2"/>
      <c r="N373" s="2"/>
      <c r="O373" s="1"/>
      <c r="P373" s="99">
        <v>0</v>
      </c>
      <c r="Q373" s="1"/>
      <c r="R373" s="102">
        <v>0</v>
      </c>
    </row>
    <row r="374" spans="1:18" ht="16.5" customHeight="1">
      <c r="A374" s="13"/>
      <c r="B374" s="64"/>
      <c r="C374" s="85">
        <v>696</v>
      </c>
      <c r="D374" s="83" t="s">
        <v>195</v>
      </c>
      <c r="E374" s="19"/>
      <c r="F374" s="84"/>
      <c r="G374" s="1"/>
      <c r="H374" s="5"/>
      <c r="I374" s="2"/>
      <c r="J374" s="2"/>
      <c r="K374" s="1"/>
      <c r="L374" s="3"/>
      <c r="M374" s="2"/>
      <c r="N374" s="2"/>
      <c r="O374" s="1"/>
      <c r="P374" s="99">
        <v>0</v>
      </c>
      <c r="Q374" s="1"/>
      <c r="R374" s="114"/>
    </row>
    <row r="375" spans="1:20" ht="16.5" customHeight="1">
      <c r="A375" s="28"/>
      <c r="B375" s="65"/>
      <c r="C375" s="85">
        <v>697</v>
      </c>
      <c r="D375" s="83" t="s">
        <v>196</v>
      </c>
      <c r="E375" s="19"/>
      <c r="F375" s="84"/>
      <c r="G375" s="1"/>
      <c r="H375" s="109">
        <v>9995</v>
      </c>
      <c r="I375" s="2"/>
      <c r="J375" s="2"/>
      <c r="K375" s="1"/>
      <c r="L375" s="3"/>
      <c r="M375" s="2"/>
      <c r="N375" s="2"/>
      <c r="O375" s="1"/>
      <c r="P375" s="160">
        <v>50000</v>
      </c>
      <c r="Q375" s="1"/>
      <c r="R375" s="114"/>
      <c r="S375" s="144"/>
      <c r="T375" s="116"/>
    </row>
    <row r="376" spans="1:18" ht="16.5" customHeight="1">
      <c r="A376" s="13"/>
      <c r="B376" s="64"/>
      <c r="C376" s="85"/>
      <c r="D376" s="83"/>
      <c r="E376" s="19"/>
      <c r="F376" s="3"/>
      <c r="G376" s="1"/>
      <c r="H376" s="5"/>
      <c r="I376" s="2"/>
      <c r="J376" s="2"/>
      <c r="K376" s="1"/>
      <c r="L376" s="3"/>
      <c r="M376" s="2"/>
      <c r="N376" s="2"/>
      <c r="O376" s="1"/>
      <c r="P376" s="2"/>
      <c r="Q376" s="1"/>
      <c r="R376" s="102"/>
    </row>
    <row r="377" spans="1:18" ht="16.5" customHeight="1">
      <c r="A377" s="28">
        <v>7</v>
      </c>
      <c r="B377" s="64"/>
      <c r="C377" s="85"/>
      <c r="D377" s="21" t="s">
        <v>197</v>
      </c>
      <c r="E377" s="19"/>
      <c r="F377" s="84"/>
      <c r="G377" s="1"/>
      <c r="H377" s="5"/>
      <c r="I377" s="2"/>
      <c r="J377" s="2"/>
      <c r="K377" s="1"/>
      <c r="L377" s="3"/>
      <c r="M377" s="2"/>
      <c r="N377" s="2"/>
      <c r="O377" s="1"/>
      <c r="P377" s="100">
        <f>+P378</f>
        <v>0</v>
      </c>
      <c r="Q377" s="1"/>
      <c r="R377" s="103">
        <f>+R378</f>
        <v>0</v>
      </c>
    </row>
    <row r="378" spans="1:18" ht="16.5" customHeight="1">
      <c r="A378" s="13"/>
      <c r="B378" s="64">
        <v>71</v>
      </c>
      <c r="C378" s="19"/>
      <c r="D378" s="89" t="s">
        <v>198</v>
      </c>
      <c r="E378" s="50"/>
      <c r="F378" s="94"/>
      <c r="G378" s="1"/>
      <c r="H378" s="5"/>
      <c r="I378" s="2"/>
      <c r="J378" s="2"/>
      <c r="K378" s="1"/>
      <c r="L378" s="3"/>
      <c r="M378" s="2"/>
      <c r="N378" s="2"/>
      <c r="O378" s="1"/>
      <c r="P378" s="99">
        <f>+P379</f>
        <v>0</v>
      </c>
      <c r="Q378" s="1"/>
      <c r="R378" s="102">
        <f>+R379</f>
        <v>0</v>
      </c>
    </row>
    <row r="379" spans="1:20" ht="16.5" customHeight="1">
      <c r="A379" s="13"/>
      <c r="B379" s="65"/>
      <c r="C379" s="85">
        <v>712</v>
      </c>
      <c r="D379" s="83" t="s">
        <v>199</v>
      </c>
      <c r="E379" s="2"/>
      <c r="F379" s="3"/>
      <c r="G379" s="1"/>
      <c r="H379" s="5"/>
      <c r="I379" s="2"/>
      <c r="J379" s="2"/>
      <c r="K379" s="1"/>
      <c r="L379" s="3"/>
      <c r="M379" s="2"/>
      <c r="N379" s="2"/>
      <c r="O379" s="1"/>
      <c r="P379" s="2"/>
      <c r="Q379" s="1"/>
      <c r="R379" s="102">
        <v>0</v>
      </c>
      <c r="T379" t="s">
        <v>12</v>
      </c>
    </row>
    <row r="380" spans="1:18" ht="16.5" customHeight="1">
      <c r="A380" s="13"/>
      <c r="B380" s="64"/>
      <c r="C380" s="85"/>
      <c r="D380" s="83"/>
      <c r="E380" s="2"/>
      <c r="F380" s="3"/>
      <c r="G380" s="1"/>
      <c r="H380" s="5"/>
      <c r="I380" s="2"/>
      <c r="J380" s="2"/>
      <c r="K380" s="1"/>
      <c r="L380" s="3"/>
      <c r="M380" s="2"/>
      <c r="N380" s="2"/>
      <c r="O380" s="1"/>
      <c r="P380" s="2"/>
      <c r="Q380" s="1"/>
      <c r="R380" s="14"/>
    </row>
    <row r="381" spans="1:18" ht="16.5" customHeight="1">
      <c r="A381" s="13"/>
      <c r="B381" s="64"/>
      <c r="C381" s="85"/>
      <c r="D381" s="83"/>
      <c r="E381" s="2"/>
      <c r="F381" s="3"/>
      <c r="G381" s="1"/>
      <c r="H381" s="5"/>
      <c r="I381" s="2"/>
      <c r="J381" s="2" t="s">
        <v>12</v>
      </c>
      <c r="K381" s="1"/>
      <c r="L381" s="3"/>
      <c r="M381" s="2"/>
      <c r="N381" s="2"/>
      <c r="O381" s="1"/>
      <c r="P381" s="2"/>
      <c r="Q381" s="1"/>
      <c r="R381" s="14"/>
    </row>
    <row r="382" spans="1:18" ht="16.5" customHeight="1">
      <c r="A382" s="13"/>
      <c r="B382" s="65"/>
      <c r="C382" s="85"/>
      <c r="D382" s="83"/>
      <c r="E382" s="19"/>
      <c r="F382" s="84"/>
      <c r="G382" s="1"/>
      <c r="H382" s="5"/>
      <c r="I382" s="2"/>
      <c r="J382" s="2"/>
      <c r="K382" s="1"/>
      <c r="L382" s="3"/>
      <c r="M382" s="2"/>
      <c r="N382" s="2"/>
      <c r="O382" s="1"/>
      <c r="P382" s="2"/>
      <c r="Q382" s="1"/>
      <c r="R382" s="14"/>
    </row>
    <row r="383" spans="1:18" ht="16.5" customHeight="1">
      <c r="A383" s="13"/>
      <c r="B383" s="64"/>
      <c r="C383" s="85"/>
      <c r="D383" s="83"/>
      <c r="E383" s="19"/>
      <c r="F383" s="84"/>
      <c r="G383" s="1"/>
      <c r="H383" s="5"/>
      <c r="I383" s="2"/>
      <c r="J383" s="2"/>
      <c r="K383" s="1"/>
      <c r="L383" s="3"/>
      <c r="M383" s="2"/>
      <c r="N383" s="2"/>
      <c r="O383" s="1"/>
      <c r="P383" s="2"/>
      <c r="Q383" s="1"/>
      <c r="R383" s="14"/>
    </row>
    <row r="384" spans="1:18" ht="16.5" customHeight="1">
      <c r="A384" s="13"/>
      <c r="B384" s="82"/>
      <c r="C384" s="85"/>
      <c r="D384" s="83"/>
      <c r="E384" s="19"/>
      <c r="F384" s="84"/>
      <c r="G384" s="1"/>
      <c r="H384" s="5"/>
      <c r="I384" s="2"/>
      <c r="J384" s="2"/>
      <c r="K384" s="1"/>
      <c r="L384" s="3"/>
      <c r="M384" s="2"/>
      <c r="N384" s="2"/>
      <c r="O384" s="1"/>
      <c r="P384" s="2"/>
      <c r="Q384" s="1"/>
      <c r="R384" s="14"/>
    </row>
    <row r="385" spans="1:18" ht="16.5" customHeight="1">
      <c r="A385" s="13"/>
      <c r="B385" s="64"/>
      <c r="C385" s="85"/>
      <c r="D385" s="83"/>
      <c r="E385" s="19"/>
      <c r="F385" s="3"/>
      <c r="G385" s="1"/>
      <c r="H385" s="5"/>
      <c r="I385" s="2"/>
      <c r="J385" s="2"/>
      <c r="K385" s="1"/>
      <c r="L385" s="3"/>
      <c r="M385" s="2"/>
      <c r="N385" s="2"/>
      <c r="O385" s="1"/>
      <c r="P385" s="2"/>
      <c r="Q385" s="1"/>
      <c r="R385" s="14"/>
    </row>
    <row r="386" spans="1:18" ht="16.5" customHeight="1">
      <c r="A386" s="13"/>
      <c r="B386" s="64"/>
      <c r="C386" s="85"/>
      <c r="D386" s="83"/>
      <c r="E386" s="19"/>
      <c r="F386" s="84"/>
      <c r="G386" s="1"/>
      <c r="H386" s="5"/>
      <c r="I386" s="2"/>
      <c r="J386" s="2"/>
      <c r="K386" s="1"/>
      <c r="L386" s="3"/>
      <c r="M386" s="2"/>
      <c r="N386" s="2"/>
      <c r="O386" s="1"/>
      <c r="P386" s="2"/>
      <c r="Q386" s="1"/>
      <c r="R386" s="14"/>
    </row>
    <row r="387" spans="1:18" ht="16.5" customHeight="1">
      <c r="A387" s="13"/>
      <c r="B387" s="82"/>
      <c r="C387" s="85"/>
      <c r="D387" s="83"/>
      <c r="E387" s="19"/>
      <c r="F387" s="84"/>
      <c r="G387" s="1"/>
      <c r="H387" s="5"/>
      <c r="I387" s="2"/>
      <c r="J387" s="2"/>
      <c r="K387" s="1"/>
      <c r="L387" s="3"/>
      <c r="M387" s="2"/>
      <c r="N387" s="2"/>
      <c r="O387" s="1"/>
      <c r="P387" s="2"/>
      <c r="Q387" s="1"/>
      <c r="R387" s="14"/>
    </row>
    <row r="388" spans="1:18" ht="16.5" customHeight="1">
      <c r="A388" s="13"/>
      <c r="B388" s="64"/>
      <c r="C388" s="85"/>
      <c r="D388" s="83"/>
      <c r="E388" s="19"/>
      <c r="F388" s="84"/>
      <c r="G388" s="1"/>
      <c r="H388" s="5"/>
      <c r="I388" s="2"/>
      <c r="J388" s="2"/>
      <c r="K388" s="1"/>
      <c r="L388" s="3"/>
      <c r="M388" s="2"/>
      <c r="N388" s="2"/>
      <c r="O388" s="1"/>
      <c r="P388" s="2"/>
      <c r="Q388" s="1"/>
      <c r="R388" s="14"/>
    </row>
    <row r="389" spans="1:18" ht="16.5" customHeight="1">
      <c r="A389" s="13"/>
      <c r="B389" s="65"/>
      <c r="C389" s="85"/>
      <c r="D389" s="83"/>
      <c r="E389" s="2"/>
      <c r="F389" s="3"/>
      <c r="G389" s="1"/>
      <c r="H389" s="5"/>
      <c r="I389" s="2"/>
      <c r="J389" s="2"/>
      <c r="K389" s="1"/>
      <c r="L389" s="3"/>
      <c r="M389" s="2"/>
      <c r="N389" s="2"/>
      <c r="O389" s="1"/>
      <c r="P389" s="2"/>
      <c r="Q389" s="1"/>
      <c r="R389" s="14"/>
    </row>
    <row r="390" spans="1:18" ht="16.5" customHeight="1" thickBot="1">
      <c r="A390" s="13"/>
      <c r="B390" s="66"/>
      <c r="C390" s="2"/>
      <c r="D390" s="1"/>
      <c r="E390" s="2"/>
      <c r="F390" s="3"/>
      <c r="G390" s="1"/>
      <c r="H390" s="5"/>
      <c r="I390" s="2"/>
      <c r="J390" s="2"/>
      <c r="K390" s="1"/>
      <c r="L390" s="3"/>
      <c r="M390" s="2"/>
      <c r="N390" s="2"/>
      <c r="O390" s="1"/>
      <c r="P390" s="2"/>
      <c r="Q390" s="1"/>
      <c r="R390" s="14"/>
    </row>
    <row r="391" spans="1:20" ht="16.5" customHeight="1" thickBot="1">
      <c r="A391" s="71" t="s">
        <v>32</v>
      </c>
      <c r="B391" s="72"/>
      <c r="C391" s="72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4"/>
      <c r="P391" s="101">
        <f>+P23+P94+P172+P248+P303+P312+P377</f>
        <v>157778808</v>
      </c>
      <c r="Q391" s="111"/>
      <c r="R391" s="101">
        <f>+R23+R94+R172+R248+R303+R312</f>
        <v>306017676</v>
      </c>
      <c r="T391" s="144"/>
    </row>
    <row r="392" spans="1:20" ht="16.5" customHeight="1">
      <c r="A392" s="34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54"/>
      <c r="T392" s="144"/>
    </row>
    <row r="393" spans="1:20" ht="16.5" customHeight="1">
      <c r="A393" s="1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14"/>
      <c r="T393" s="144"/>
    </row>
    <row r="394" spans="1:18" ht="16.5" customHeight="1">
      <c r="A394" s="1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14"/>
    </row>
    <row r="395" spans="1:18" ht="16.5" customHeight="1">
      <c r="A395" s="13"/>
      <c r="B395" s="4"/>
      <c r="C395" s="4"/>
      <c r="D395" s="4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4"/>
      <c r="P395" s="4"/>
      <c r="Q395" s="4"/>
      <c r="R395" s="14"/>
    </row>
    <row r="396" spans="1:18" ht="16.5" customHeight="1" thickBot="1">
      <c r="A396" s="60"/>
      <c r="B396" s="15"/>
      <c r="C396" s="62" t="s">
        <v>16</v>
      </c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62" t="s">
        <v>16</v>
      </c>
      <c r="Q396" s="15"/>
      <c r="R396" s="61"/>
    </row>
  </sheetData>
  <sheetProtection/>
  <mergeCells count="138">
    <mergeCell ref="K228:L228"/>
    <mergeCell ref="Q224:R227"/>
    <mergeCell ref="A226:A227"/>
    <mergeCell ref="B226:B227"/>
    <mergeCell ref="C226:C227"/>
    <mergeCell ref="M228:N228"/>
    <mergeCell ref="O228:P228"/>
    <mergeCell ref="Q228:R228"/>
    <mergeCell ref="A228:C228"/>
    <mergeCell ref="D228:F228"/>
    <mergeCell ref="I228:J228"/>
    <mergeCell ref="A209:R209"/>
    <mergeCell ref="D214:M214"/>
    <mergeCell ref="A224:C225"/>
    <mergeCell ref="D224:F227"/>
    <mergeCell ref="G224:G227"/>
    <mergeCell ref="H224:H227"/>
    <mergeCell ref="I224:J227"/>
    <mergeCell ref="K224:L227"/>
    <mergeCell ref="M224:N227"/>
    <mergeCell ref="O224:P227"/>
    <mergeCell ref="A207:R207"/>
    <mergeCell ref="A149:C149"/>
    <mergeCell ref="D149:F149"/>
    <mergeCell ref="I149:J149"/>
    <mergeCell ref="K149:L149"/>
    <mergeCell ref="A208:R208"/>
    <mergeCell ref="Q145:R148"/>
    <mergeCell ref="A147:A148"/>
    <mergeCell ref="B147:B148"/>
    <mergeCell ref="C147:C148"/>
    <mergeCell ref="M149:N149"/>
    <mergeCell ref="O149:P149"/>
    <mergeCell ref="Q149:R149"/>
    <mergeCell ref="A130:R130"/>
    <mergeCell ref="D135:M135"/>
    <mergeCell ref="A145:C146"/>
    <mergeCell ref="D145:F148"/>
    <mergeCell ref="G145:G148"/>
    <mergeCell ref="H145:H148"/>
    <mergeCell ref="I145:J148"/>
    <mergeCell ref="K145:L148"/>
    <mergeCell ref="M145:N148"/>
    <mergeCell ref="O145:P148"/>
    <mergeCell ref="A128:R128"/>
    <mergeCell ref="A86:C86"/>
    <mergeCell ref="D86:F86"/>
    <mergeCell ref="I86:J86"/>
    <mergeCell ref="K86:L86"/>
    <mergeCell ref="A129:R129"/>
    <mergeCell ref="O82:P85"/>
    <mergeCell ref="Q82:R85"/>
    <mergeCell ref="A84:A85"/>
    <mergeCell ref="B84:B85"/>
    <mergeCell ref="C84:C85"/>
    <mergeCell ref="M86:N86"/>
    <mergeCell ref="O86:P86"/>
    <mergeCell ref="Q86:R86"/>
    <mergeCell ref="D72:M72"/>
    <mergeCell ref="A82:C83"/>
    <mergeCell ref="D82:F85"/>
    <mergeCell ref="G82:G85"/>
    <mergeCell ref="H82:H85"/>
    <mergeCell ref="I82:J85"/>
    <mergeCell ref="K82:L85"/>
    <mergeCell ref="M82:N85"/>
    <mergeCell ref="Q18:R21"/>
    <mergeCell ref="D18:F21"/>
    <mergeCell ref="G18:G21"/>
    <mergeCell ref="H18:H21"/>
    <mergeCell ref="A66:R66"/>
    <mergeCell ref="A67:R67"/>
    <mergeCell ref="A65:R65"/>
    <mergeCell ref="A22:C22"/>
    <mergeCell ref="M18:N21"/>
    <mergeCell ref="K18:L21"/>
    <mergeCell ref="A2:R2"/>
    <mergeCell ref="A1:R1"/>
    <mergeCell ref="O22:P22"/>
    <mergeCell ref="Q22:R22"/>
    <mergeCell ref="K22:L22"/>
    <mergeCell ref="M22:N22"/>
    <mergeCell ref="A3:R3"/>
    <mergeCell ref="A18:C19"/>
    <mergeCell ref="A20:A21"/>
    <mergeCell ref="D8:M8"/>
    <mergeCell ref="B20:B21"/>
    <mergeCell ref="C20:C21"/>
    <mergeCell ref="D22:F22"/>
    <mergeCell ref="I22:J22"/>
    <mergeCell ref="I18:J21"/>
    <mergeCell ref="O18:P21"/>
    <mergeCell ref="A272:R272"/>
    <mergeCell ref="A273:R273"/>
    <mergeCell ref="A274:R274"/>
    <mergeCell ref="D279:M279"/>
    <mergeCell ref="Q289:R292"/>
    <mergeCell ref="A291:A292"/>
    <mergeCell ref="B291:B292"/>
    <mergeCell ref="C291:C292"/>
    <mergeCell ref="A289:C290"/>
    <mergeCell ref="D289:F292"/>
    <mergeCell ref="O289:P292"/>
    <mergeCell ref="Q293:R293"/>
    <mergeCell ref="A336:R336"/>
    <mergeCell ref="A293:C293"/>
    <mergeCell ref="D293:F293"/>
    <mergeCell ref="I293:J293"/>
    <mergeCell ref="K293:L293"/>
    <mergeCell ref="M293:N293"/>
    <mergeCell ref="O293:P293"/>
    <mergeCell ref="G289:G292"/>
    <mergeCell ref="G353:G356"/>
    <mergeCell ref="H353:H356"/>
    <mergeCell ref="I353:J356"/>
    <mergeCell ref="K353:L356"/>
    <mergeCell ref="M353:N356"/>
    <mergeCell ref="M289:N292"/>
    <mergeCell ref="H289:H292"/>
    <mergeCell ref="I289:J292"/>
    <mergeCell ref="K289:L292"/>
    <mergeCell ref="O353:P356"/>
    <mergeCell ref="Q353:R356"/>
    <mergeCell ref="A355:A356"/>
    <mergeCell ref="B355:B356"/>
    <mergeCell ref="C355:C356"/>
    <mergeCell ref="A337:R337"/>
    <mergeCell ref="A338:R338"/>
    <mergeCell ref="D343:M343"/>
    <mergeCell ref="A353:C354"/>
    <mergeCell ref="D353:F356"/>
    <mergeCell ref="M357:N357"/>
    <mergeCell ref="O357:P357"/>
    <mergeCell ref="Q357:R357"/>
    <mergeCell ref="A357:C357"/>
    <mergeCell ref="D357:F357"/>
    <mergeCell ref="I357:J357"/>
    <mergeCell ref="K357:L357"/>
  </mergeCells>
  <printOptions horizontalCentered="1"/>
  <pageMargins left="0.38" right="0.39" top="0.96" bottom="0.56" header="0" footer="0"/>
  <pageSetup fitToHeight="1" fitToWidth="1" horizontalDpi="600" verticalDpi="600" orientation="landscape" scale="48" r:id="rId2"/>
  <headerFooter alignWithMargins="0">
    <oddFooter>&amp;R&amp;7&amp;A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FORMULARIOS ENTRADA</dc:title>
  <dc:subject/>
  <dc:creator>CARLOS JEMIO</dc:creator>
  <cp:keywords/>
  <dc:description/>
  <cp:lastModifiedBy>Esperanza Abreu</cp:lastModifiedBy>
  <cp:lastPrinted>2014-02-03T13:54:43Z</cp:lastPrinted>
  <dcterms:created xsi:type="dcterms:W3CDTF">2000-02-17T13:35:48Z</dcterms:created>
  <dcterms:modified xsi:type="dcterms:W3CDTF">2014-02-05T13:16:05Z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